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Zdenek\Documents\Nová složka\"/>
    </mc:Choice>
  </mc:AlternateContent>
  <xr:revisionPtr revIDLastSave="0" documentId="13_ncr:1_{DAF673B9-E5F6-4F0E-BA1A-F44E63EC801F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Stavba" sheetId="1" r:id="rId1"/>
    <sheet name="VzorPolozky" sheetId="10" state="hidden" r:id="rId2"/>
    <sheet name="01 01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'01 01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'01 01 Pol'!$A$1:$X$86</definedName>
    <definedName name="_xlnm.Print_Area" localSheetId="0">Stavba!$A$1:$J$58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12" l="1"/>
  <c r="G8" i="12" s="1"/>
  <c r="I9" i="12"/>
  <c r="I8" i="12" s="1"/>
  <c r="K9" i="12"/>
  <c r="K8" i="12" s="1"/>
  <c r="O9" i="12"/>
  <c r="O8" i="12" s="1"/>
  <c r="Q9" i="12"/>
  <c r="Q8" i="12" s="1"/>
  <c r="V9" i="12"/>
  <c r="V8" i="12" s="1"/>
  <c r="G13" i="12"/>
  <c r="I13" i="12"/>
  <c r="K13" i="12"/>
  <c r="M13" i="12"/>
  <c r="O13" i="12"/>
  <c r="Q13" i="12"/>
  <c r="V13" i="12"/>
  <c r="G16" i="12"/>
  <c r="M16" i="12" s="1"/>
  <c r="I16" i="12"/>
  <c r="K16" i="12"/>
  <c r="O16" i="12"/>
  <c r="O12" i="12" s="1"/>
  <c r="Q16" i="12"/>
  <c r="V16" i="12"/>
  <c r="G20" i="12"/>
  <c r="M20" i="12" s="1"/>
  <c r="I20" i="12"/>
  <c r="K20" i="12"/>
  <c r="O20" i="12"/>
  <c r="Q20" i="12"/>
  <c r="V20" i="12"/>
  <c r="G25" i="12"/>
  <c r="M25" i="12" s="1"/>
  <c r="I25" i="12"/>
  <c r="K25" i="12"/>
  <c r="O25" i="12"/>
  <c r="Q25" i="12"/>
  <c r="V25" i="12"/>
  <c r="G26" i="12"/>
  <c r="M26" i="12" s="1"/>
  <c r="I26" i="12"/>
  <c r="K26" i="12"/>
  <c r="O26" i="12"/>
  <c r="Q26" i="12"/>
  <c r="V26" i="12"/>
  <c r="G28" i="12"/>
  <c r="I28" i="12"/>
  <c r="K28" i="12"/>
  <c r="M28" i="12"/>
  <c r="O28" i="12"/>
  <c r="Q28" i="12"/>
  <c r="V28" i="12"/>
  <c r="V29" i="12"/>
  <c r="G30" i="12"/>
  <c r="G29" i="12" s="1"/>
  <c r="I52" i="1" s="1"/>
  <c r="I30" i="12"/>
  <c r="I29" i="12" s="1"/>
  <c r="K30" i="12"/>
  <c r="K29" i="12" s="1"/>
  <c r="O30" i="12"/>
  <c r="O29" i="12" s="1"/>
  <c r="Q30" i="12"/>
  <c r="Q29" i="12" s="1"/>
  <c r="V30" i="12"/>
  <c r="K35" i="12"/>
  <c r="G36" i="12"/>
  <c r="M36" i="12" s="1"/>
  <c r="M35" i="12" s="1"/>
  <c r="I36" i="12"/>
  <c r="I35" i="12" s="1"/>
  <c r="K36" i="12"/>
  <c r="O36" i="12"/>
  <c r="O35" i="12" s="1"/>
  <c r="Q36" i="12"/>
  <c r="Q35" i="12" s="1"/>
  <c r="V36" i="12"/>
  <c r="V35" i="12" s="1"/>
  <c r="G38" i="12"/>
  <c r="I38" i="12"/>
  <c r="K38" i="12"/>
  <c r="M38" i="12"/>
  <c r="O38" i="12"/>
  <c r="Q38" i="12"/>
  <c r="V38" i="12"/>
  <c r="G43" i="12"/>
  <c r="M43" i="12" s="1"/>
  <c r="I43" i="12"/>
  <c r="K43" i="12"/>
  <c r="O43" i="12"/>
  <c r="Q43" i="12"/>
  <c r="V43" i="12"/>
  <c r="G44" i="12"/>
  <c r="M44" i="12" s="1"/>
  <c r="I44" i="12"/>
  <c r="K44" i="12"/>
  <c r="O44" i="12"/>
  <c r="Q44" i="12"/>
  <c r="V44" i="12"/>
  <c r="G47" i="12"/>
  <c r="M47" i="12" s="1"/>
  <c r="I47" i="12"/>
  <c r="K47" i="12"/>
  <c r="O47" i="12"/>
  <c r="Q47" i="12"/>
  <c r="V47" i="12"/>
  <c r="G48" i="12"/>
  <c r="I48" i="12"/>
  <c r="K48" i="12"/>
  <c r="M48" i="12"/>
  <c r="O48" i="12"/>
  <c r="Q48" i="12"/>
  <c r="V48" i="12"/>
  <c r="G49" i="12"/>
  <c r="M49" i="12" s="1"/>
  <c r="I49" i="12"/>
  <c r="K49" i="12"/>
  <c r="O49" i="12"/>
  <c r="Q49" i="12"/>
  <c r="V49" i="12"/>
  <c r="G51" i="12"/>
  <c r="M51" i="12" s="1"/>
  <c r="I51" i="12"/>
  <c r="K51" i="12"/>
  <c r="O51" i="12"/>
  <c r="Q51" i="12"/>
  <c r="V51" i="12"/>
  <c r="G52" i="12"/>
  <c r="M52" i="12" s="1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I56" i="12"/>
  <c r="K56" i="12"/>
  <c r="M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60" i="12"/>
  <c r="I60" i="12"/>
  <c r="K60" i="12"/>
  <c r="M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3" i="12"/>
  <c r="M63" i="12" s="1"/>
  <c r="I63" i="12"/>
  <c r="K63" i="12"/>
  <c r="O63" i="12"/>
  <c r="Q63" i="12"/>
  <c r="V63" i="12"/>
  <c r="G64" i="12"/>
  <c r="I64" i="12"/>
  <c r="K64" i="12"/>
  <c r="M64" i="12"/>
  <c r="O64" i="12"/>
  <c r="Q64" i="12"/>
  <c r="V64" i="12"/>
  <c r="G65" i="12"/>
  <c r="M65" i="12" s="1"/>
  <c r="I65" i="12"/>
  <c r="K65" i="12"/>
  <c r="O65" i="12"/>
  <c r="Q65" i="12"/>
  <c r="V65" i="12"/>
  <c r="G66" i="12"/>
  <c r="I66" i="12"/>
  <c r="K66" i="12"/>
  <c r="M66" i="12"/>
  <c r="O66" i="12"/>
  <c r="Q66" i="12"/>
  <c r="V66" i="12"/>
  <c r="G67" i="12"/>
  <c r="M67" i="12" s="1"/>
  <c r="I67" i="12"/>
  <c r="K67" i="12"/>
  <c r="O67" i="12"/>
  <c r="Q67" i="12"/>
  <c r="V67" i="12"/>
  <c r="G68" i="12"/>
  <c r="I68" i="12"/>
  <c r="K68" i="12"/>
  <c r="M68" i="12"/>
  <c r="O68" i="12"/>
  <c r="Q68" i="12"/>
  <c r="V68" i="12"/>
  <c r="G69" i="12"/>
  <c r="M69" i="12" s="1"/>
  <c r="I69" i="12"/>
  <c r="K69" i="12"/>
  <c r="O69" i="12"/>
  <c r="Q69" i="12"/>
  <c r="V69" i="12"/>
  <c r="G70" i="12"/>
  <c r="M70" i="12" s="1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3" i="12"/>
  <c r="I73" i="12"/>
  <c r="I72" i="12" s="1"/>
  <c r="K73" i="12"/>
  <c r="K72" i="12" s="1"/>
  <c r="O73" i="12"/>
  <c r="Q73" i="12"/>
  <c r="V73" i="12"/>
  <c r="V72" i="12" s="1"/>
  <c r="G74" i="12"/>
  <c r="I74" i="12"/>
  <c r="K74" i="12"/>
  <c r="M74" i="12"/>
  <c r="O74" i="12"/>
  <c r="Q74" i="12"/>
  <c r="Q72" i="12" s="1"/>
  <c r="V74" i="12"/>
  <c r="AE76" i="12"/>
  <c r="F40" i="1" s="1"/>
  <c r="I20" i="1"/>
  <c r="J28" i="1"/>
  <c r="J26" i="1"/>
  <c r="G38" i="1"/>
  <c r="F38" i="1"/>
  <c r="J23" i="1"/>
  <c r="J24" i="1"/>
  <c r="J25" i="1"/>
  <c r="J27" i="1"/>
  <c r="E24" i="1"/>
  <c r="E26" i="1"/>
  <c r="I49" i="1" l="1"/>
  <c r="K59" i="12"/>
  <c r="Q59" i="12"/>
  <c r="I59" i="12"/>
  <c r="K50" i="12"/>
  <c r="K37" i="12"/>
  <c r="Q37" i="12"/>
  <c r="I37" i="12"/>
  <c r="G35" i="12"/>
  <c r="I53" i="1" s="1"/>
  <c r="M30" i="12"/>
  <c r="M29" i="12" s="1"/>
  <c r="V19" i="12"/>
  <c r="G12" i="12"/>
  <c r="I50" i="1" s="1"/>
  <c r="M9" i="12"/>
  <c r="M8" i="12" s="1"/>
  <c r="G72" i="12"/>
  <c r="I57" i="1" s="1"/>
  <c r="I19" i="1" s="1"/>
  <c r="V59" i="12"/>
  <c r="V50" i="12"/>
  <c r="V37" i="12"/>
  <c r="K12" i="12"/>
  <c r="Q12" i="12"/>
  <c r="I12" i="12"/>
  <c r="F39" i="1"/>
  <c r="F42" i="1" s="1"/>
  <c r="G23" i="1" s="1"/>
  <c r="A23" i="1" s="1"/>
  <c r="F41" i="1"/>
  <c r="O72" i="12"/>
  <c r="O59" i="12"/>
  <c r="G59" i="12"/>
  <c r="I56" i="1" s="1"/>
  <c r="I18" i="1" s="1"/>
  <c r="M50" i="12"/>
  <c r="O37" i="12"/>
  <c r="Q19" i="12"/>
  <c r="I19" i="12"/>
  <c r="O19" i="12"/>
  <c r="V12" i="12"/>
  <c r="Q50" i="12"/>
  <c r="I50" i="12"/>
  <c r="O50" i="12"/>
  <c r="K19" i="12"/>
  <c r="M19" i="12"/>
  <c r="M59" i="12"/>
  <c r="M37" i="12"/>
  <c r="M12" i="12"/>
  <c r="AF76" i="12"/>
  <c r="M73" i="12"/>
  <c r="M72" i="12" s="1"/>
  <c r="G50" i="12"/>
  <c r="I55" i="1" s="1"/>
  <c r="G19" i="12"/>
  <c r="I51" i="1" s="1"/>
  <c r="G37" i="12"/>
  <c r="I54" i="1" s="1"/>
  <c r="G76" i="12" l="1"/>
  <c r="G41" i="1"/>
  <c r="H41" i="1" s="1"/>
  <c r="I41" i="1" s="1"/>
  <c r="G39" i="1"/>
  <c r="G40" i="1"/>
  <c r="H40" i="1" s="1"/>
  <c r="I40" i="1" s="1"/>
  <c r="I58" i="1"/>
  <c r="I16" i="1"/>
  <c r="I17" i="1"/>
  <c r="A24" i="1"/>
  <c r="G24" i="1"/>
  <c r="I21" i="1" l="1"/>
  <c r="J57" i="1"/>
  <c r="J54" i="1"/>
  <c r="J51" i="1"/>
  <c r="J49" i="1"/>
  <c r="J56" i="1"/>
  <c r="J53" i="1"/>
  <c r="J55" i="1"/>
  <c r="J52" i="1"/>
  <c r="J50" i="1"/>
  <c r="H39" i="1"/>
  <c r="H42" i="1" s="1"/>
  <c r="G42" i="1"/>
  <c r="G25" i="1" l="1"/>
  <c r="G28" i="1"/>
  <c r="I39" i="1"/>
  <c r="I42" i="1" s="1"/>
  <c r="J58" i="1"/>
  <c r="J41" i="1" l="1"/>
  <c r="J39" i="1"/>
  <c r="J42" i="1" s="1"/>
  <c r="J40" i="1"/>
  <c r="A25" i="1"/>
  <c r="G26" i="1" l="1"/>
  <c r="A27" i="1" s="1"/>
  <c r="A26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Zdenek</author>
  </authors>
  <commentList>
    <comment ref="S6" authorId="0" shapeId="0" xr:uid="{03135290-EC88-4643-B82C-F1A1F2E04D29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ECD9B1E6-7148-4F35-958C-3F242DAFCEB5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<sst xmlns="http://schemas.openxmlformats.org/spreadsheetml/2006/main" count="497" uniqueCount="221">
  <si>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</si>
  <si>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</si>
  <si>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</si>
  <si>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</si>
  <si>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</si>
  <si>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</si>
  <si>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</si>
  <si>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</si>
  <si>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</si>
  <si>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</si>
  <si>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</si>
  <si>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</si>
  <si>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</si>
  <si>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</si>
  <si>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</si>
  <si>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</si>
  <si>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</si>
  <si>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</si>
  <si>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</si>
  <si>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</si>
  <si>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</si>
  <si>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</si>
  <si>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</si>
  <si>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</si>
  <si>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</si>
  <si>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</si>
  <si>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</si>
  <si>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</si>
  <si>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</si>
  <si>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</si>
  <si>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</si>
  <si>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</si>
  <si>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</si>
  <si>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</si>
  <si>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</si>
  <si>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</si>
  <si>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</si>
  <si>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</si>
  <si>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</si>
  <si>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</si>
  <si>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</si>
  <si>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01</t>
  </si>
  <si>
    <t>Opatření proti přehřívání učeben MŠ Přímětická 1247/7, Praha 4</t>
  </si>
  <si>
    <t>Objekt:</t>
  </si>
  <si>
    <t>Rozpočet:</t>
  </si>
  <si>
    <t>RProj2105</t>
  </si>
  <si>
    <t>Městská část Praha 4</t>
  </si>
  <si>
    <t>Antala Staška 2059/80b</t>
  </si>
  <si>
    <t>Praha-Krč</t>
  </si>
  <si>
    <t>14000</t>
  </si>
  <si>
    <t>00063584</t>
  </si>
  <si>
    <t>CZ00063584</t>
  </si>
  <si>
    <t>R-Projekt 07 Praha s.r.o.</t>
  </si>
  <si>
    <t>Ke Strašnické 1795/8</t>
  </si>
  <si>
    <t>Praha-Strašnice</t>
  </si>
  <si>
    <t>10000</t>
  </si>
  <si>
    <t>03520358</t>
  </si>
  <si>
    <t>CZ03520358</t>
  </si>
  <si>
    <t xml:space="preserve">bude určen výběrovým řízením </t>
  </si>
  <si>
    <t>Stavba</t>
  </si>
  <si>
    <t>Celkem za stavbu</t>
  </si>
  <si>
    <t>CZK</t>
  </si>
  <si>
    <t>Rekapitulace dílů</t>
  </si>
  <si>
    <t>Typ dílu</t>
  </si>
  <si>
    <t>61</t>
  </si>
  <si>
    <t>Úpravy povrchů vnitřní</t>
  </si>
  <si>
    <t>62</t>
  </si>
  <si>
    <t>Úpravy povrchů vnější</t>
  </si>
  <si>
    <t>94</t>
  </si>
  <si>
    <t>Lešení a stavební výtahy</t>
  </si>
  <si>
    <t>95</t>
  </si>
  <si>
    <t>Dokončovací konstrukce na pozemních stavbách</t>
  </si>
  <si>
    <t>99</t>
  </si>
  <si>
    <t>Staveništní přesun hmot</t>
  </si>
  <si>
    <t>784</t>
  </si>
  <si>
    <t>Malby</t>
  </si>
  <si>
    <t>786</t>
  </si>
  <si>
    <t>Zastiňující technika</t>
  </si>
  <si>
    <t>M21</t>
  </si>
  <si>
    <t>Elektromontáže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</si>
  <si>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</si>
  <si>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</si>
  <si>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</si>
  <si>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</si>
  <si>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</si>
  <si>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</si>
  <si>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</si>
  <si>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</si>
  <si>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</si>
  <si>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</si>
  <si>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</si>
  <si>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</si>
  <si>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</si>
  <si>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</si>
  <si>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</si>
  <si>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</si>
  <si>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</si>
  <si>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</si>
  <si>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</si>
  <si>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</si>
  <si>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</si>
  <si>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</si>
  <si>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</si>
  <si>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</si>
  <si>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</si>
  <si>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</si>
  <si>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</si>
  <si>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</si>
  <si>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</si>
  <si>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612421637R00</t>
  </si>
  <si>
    <t>Omítka vnitřní zdiva, MVC, štuková</t>
  </si>
  <si>
    <t>m2</t>
  </si>
  <si>
    <t>RTS 21/ I</t>
  </si>
  <si>
    <t>Práce</t>
  </si>
  <si>
    <t>POL1_</t>
  </si>
  <si>
    <t xml:space="preserve">opravy omítek : </t>
  </si>
  <si>
    <t>VV</t>
  </si>
  <si>
    <t>40,0</t>
  </si>
  <si>
    <t>622421143R00</t>
  </si>
  <si>
    <t>Omítka vnější stěn, MVC, štuková, složitost 1-2</t>
  </si>
  <si>
    <t>10</t>
  </si>
  <si>
    <t>622471317R00</t>
  </si>
  <si>
    <t>Nátěr nebo nástřik stěn vnějších, složitost 1 - 2</t>
  </si>
  <si>
    <t>941955001R00</t>
  </si>
  <si>
    <t>Lešení lehké pomocné, výška podlahy do 1,2 m</t>
  </si>
  <si>
    <t xml:space="preserve">1NP : </t>
  </si>
  <si>
    <t>5,75*2,0</t>
  </si>
  <si>
    <t xml:space="preserve">2NP : </t>
  </si>
  <si>
    <t>(5,98+6,59+7,99+2*1,37+8,04+8,165)*2</t>
  </si>
  <si>
    <t>946941102RT3</t>
  </si>
  <si>
    <t>sada</t>
  </si>
  <si>
    <t>946941192RT3</t>
  </si>
  <si>
    <t>den</t>
  </si>
  <si>
    <t>2*20</t>
  </si>
  <si>
    <t>946941802RT3</t>
  </si>
  <si>
    <t>952901111R00</t>
  </si>
  <si>
    <t>Vyčištění budov o výšce podlaží do 4 m</t>
  </si>
  <si>
    <t>54,05</t>
  </si>
  <si>
    <t>(50,8+54,05+4,06)*2</t>
  </si>
  <si>
    <t>999281211R00</t>
  </si>
  <si>
    <t>Přesun hmot, opravy vněj. plášťů výšky do 25 m</t>
  </si>
  <si>
    <t>t</t>
  </si>
  <si>
    <t>Přesun hmot</t>
  </si>
  <si>
    <t>POL7_</t>
  </si>
  <si>
    <t>784011222RT2</t>
  </si>
  <si>
    <t>Zakrytí podlah včetně papírové lepenky</t>
  </si>
  <si>
    <t>784 00</t>
  </si>
  <si>
    <t>Příplatek za barevné malby</t>
  </si>
  <si>
    <t xml:space="preserve">m2    </t>
  </si>
  <si>
    <t>Vlastní</t>
  </si>
  <si>
    <t>Indiv</t>
  </si>
  <si>
    <t>784191101R00</t>
  </si>
  <si>
    <t>Penetrace podkladu 1x</t>
  </si>
  <si>
    <t>POL1_7</t>
  </si>
  <si>
    <t>784195412R00</t>
  </si>
  <si>
    <t>Malba bílá na omítky 2x</t>
  </si>
  <si>
    <t>784402801R00</t>
  </si>
  <si>
    <t>Odstranění malby oškrábáním v místnosti H do 3,8 m</t>
  </si>
  <si>
    <t>784403801R00</t>
  </si>
  <si>
    <t>Odstranění maleb omytím v místnosti H do 3,8 m</t>
  </si>
  <si>
    <t>M 01</t>
  </si>
  <si>
    <t>D+M venkovní markýzy vč.pohonu a ovládání 6,0x3,0 dle Tabulky markýz 3.2</t>
  </si>
  <si>
    <t>kus</t>
  </si>
  <si>
    <t>Z 01</t>
  </si>
  <si>
    <t>D+M venkovní předokenní žaluzie 2,1 x 2,08 vč.schránky,pohonu a ovládání dle Tabulky předokenních žaluzií 3.1</t>
  </si>
  <si>
    <t>Z 02</t>
  </si>
  <si>
    <t>D+M venkovní předokenní žaluzie 3,3 x 2,08 vč.schránky,pohonu a ovládání dle Tabulky předokenních žaluzií 3.1</t>
  </si>
  <si>
    <t>Z 03</t>
  </si>
  <si>
    <t>D+M venkovní předokenní žaluzie 2,39 x 2,08 vč.schránky,pohonu a ovládání dle Tabulky předokenních žaluzií 3.1</t>
  </si>
  <si>
    <t>Z 04</t>
  </si>
  <si>
    <t>D+M venkovní předokenní žaluzie 3,59 x 2,08 vč.schránky,pohonu a ovládání dle Tabulky předokenních žaluzií 3.1</t>
  </si>
  <si>
    <t>Z 05a</t>
  </si>
  <si>
    <t>D+M Vykrývacích plechů mezi schránkami na žaluzie šířka 550</t>
  </si>
  <si>
    <t>Z 05b</t>
  </si>
  <si>
    <t>D+M Vykrývacích plechů mezi schránkami na žaluzie šířka 350</t>
  </si>
  <si>
    <t>998786203R00</t>
  </si>
  <si>
    <t>Přesun hmot pro zastiň. techniku, výšky do 24 m</t>
  </si>
  <si>
    <t>21000</t>
  </si>
  <si>
    <t>Napojení venkovní markýzy, vč propojení  s otřesovými čidly a čidlem větru</t>
  </si>
  <si>
    <t>POL1_9</t>
  </si>
  <si>
    <t>21001</t>
  </si>
  <si>
    <t>Napojení předokenní žaluzie</t>
  </si>
  <si>
    <t>21002</t>
  </si>
  <si>
    <t>Úprava podružného rozvaděče pro osazení nového jističe</t>
  </si>
  <si>
    <t>21003</t>
  </si>
  <si>
    <t>D+M žaluziového tlačítka do nízké povrchové krabice</t>
  </si>
  <si>
    <t>21004</t>
  </si>
  <si>
    <t xml:space="preserve">D+M relé pro vícenásobné ovládání rolet </t>
  </si>
  <si>
    <t>21005</t>
  </si>
  <si>
    <t>D+M kabelů CYKY O 4x1,5</t>
  </si>
  <si>
    <t xml:space="preserve">m     </t>
  </si>
  <si>
    <t>21006</t>
  </si>
  <si>
    <t>D+M kabelů CYKY O 3x1,5</t>
  </si>
  <si>
    <t>21007</t>
  </si>
  <si>
    <t xml:space="preserve">D+M instalačních lišt  </t>
  </si>
  <si>
    <t>21008</t>
  </si>
  <si>
    <t xml:space="preserve">D+M jističe 10A kombinovaného s proudovým chráničem </t>
  </si>
  <si>
    <t>21009</t>
  </si>
  <si>
    <t xml:space="preserve">D+M podružného instalačního materiálu (krabice, svorky, příchytky) </t>
  </si>
  <si>
    <t>kompl</t>
  </si>
  <si>
    <t>21010</t>
  </si>
  <si>
    <t xml:space="preserve">Revize elektro </t>
  </si>
  <si>
    <t>P 210T00</t>
  </si>
  <si>
    <t>Stavební přípomoci</t>
  </si>
  <si>
    <t>R-položka</t>
  </si>
  <si>
    <t>POL12_1</t>
  </si>
  <si>
    <t>005121 R</t>
  </si>
  <si>
    <t>Zařízení staveniště</t>
  </si>
  <si>
    <t>Soubor</t>
  </si>
  <si>
    <t>VRN</t>
  </si>
  <si>
    <t>POL99_2</t>
  </si>
  <si>
    <t>005124010R</t>
  </si>
  <si>
    <t>Koordinační činnost</t>
  </si>
  <si>
    <t>SUM</t>
  </si>
  <si>
    <t>Poznámky uchazeče k zadání</t>
  </si>
  <si>
    <t>POPUZIV</t>
  </si>
  <si>
    <t>END</t>
  </si>
  <si>
    <t>Montáž pojízdných Alu věží, 2,5 x 1,45 m pracovní výška 8,2 m</t>
  </si>
  <si>
    <t>Nájemné pojízdných Alu věží, 2,5 x 1,45 m pracovní výška 8,2 m</t>
  </si>
  <si>
    <t>Demontáž pojízdných Alu věží, 2,5 x 1,45 m pracovní výška 8,3 m</t>
  </si>
  <si>
    <t>Opatření proti přehřívání učeben v MŠ Praha 4-MŠ Přímětická 1247/7, Praha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</si>
</sst>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2" borderId="36" xfId="0" applyFont="1" applyFill="1" applyBorder="1" applyAlignment="1">
      <alignment vertical="center"/>
    </xf>
    <xf numFmtId="0" fontId="7" fillId="2" borderId="36" xfId="0" applyFont="1" applyFill="1" applyBorder="1" applyAlignment="1">
      <alignment vertical="center" wrapText="1"/>
    </xf>
    <xf numFmtId="0" fontId="7" fillId="2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2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2" borderId="39" xfId="0" applyNumberFormat="1" applyFont="1" applyFill="1" applyBorder="1" applyAlignment="1">
      <alignment horizontal="center" vertical="center"/>
    </xf>
    <xf numFmtId="4" fontId="7" fillId="2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3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2" borderId="0" xfId="0" applyNumberFormat="1" applyFont="1" applyFill="1" applyBorder="1" applyAlignment="1">
      <alignment vertical="top" shrinkToFit="1"/>
    </xf>
    <xf numFmtId="0" fontId="8" fillId="2" borderId="29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4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3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3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3" borderId="0" xfId="0" applyNumberFormat="1" applyFont="1" applyFill="1" applyBorder="1" applyAlignment="1" applyProtection="1">
      <alignment vertical="top" shrinkToFit="1"/>
      <protection locked="0"/>
    </xf>
    <xf numFmtId="4" fontId="8" fillId="2" borderId="22" xfId="0" applyNumberFormat="1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4" fontId="0" fillId="2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3" borderId="0" xfId="0" applyFont="1" applyFill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1"/>
  <sheetViews>
    <sheetView showGridLines="0" tabSelected="1" view="pageBreakPreview" topLeftCell="B1" zoomScaleNormal="100" zoomScaleSheetLayoutView="100" workbookViewId="0">
      <selection activeCell="D5" sqref="D5:G5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6" t="s">
        <v>38</v>
      </c>
      <c r="B1" s="229" t="s">
        <v>4</v>
      </c>
      <c r="C1" s="230"/>
      <c r="D1" s="230"/>
      <c r="E1" s="230"/>
      <c r="F1" s="230"/>
      <c r="G1" s="230"/>
      <c r="H1" s="230"/>
      <c r="I1" s="230"/>
      <c r="J1" s="231"/>
    </row>
    <row r="2" spans="1:15" ht="36" customHeight="1" x14ac:dyDescent="0.2">
      <c r="A2" s="2"/>
      <c r="B2" s="75" t="s">
        <v>24</v>
      </c>
      <c r="C2" s="76"/>
      <c r="D2" s="77" t="s">
        <v>45</v>
      </c>
      <c r="E2" s="235" t="s">
        <v>220</v>
      </c>
      <c r="F2" s="236"/>
      <c r="G2" s="236"/>
      <c r="H2" s="236"/>
      <c r="I2" s="236"/>
      <c r="J2" s="237"/>
      <c r="O2" s="1"/>
    </row>
    <row r="3" spans="1:15" ht="27" customHeight="1" x14ac:dyDescent="0.2">
      <c r="A3" s="2"/>
      <c r="B3" s="78" t="s">
        <v>43</v>
      </c>
      <c r="C3" s="76"/>
      <c r="D3" s="79" t="s">
        <v>41</v>
      </c>
      <c r="E3" s="238" t="s">
        <v>220</v>
      </c>
      <c r="F3" s="239"/>
      <c r="G3" s="239"/>
      <c r="H3" s="239"/>
      <c r="I3" s="239"/>
      <c r="J3" s="240"/>
    </row>
    <row r="4" spans="1:15" ht="23.25" customHeight="1" x14ac:dyDescent="0.2">
      <c r="A4" s="72">
        <v>792</v>
      </c>
      <c r="B4" s="80" t="s">
        <v>44</v>
      </c>
      <c r="C4" s="81"/>
      <c r="D4" s="82" t="s">
        <v>41</v>
      </c>
      <c r="E4" s="218" t="s">
        <v>220</v>
      </c>
      <c r="F4" s="219"/>
      <c r="G4" s="219"/>
      <c r="H4" s="219"/>
      <c r="I4" s="219"/>
      <c r="J4" s="220"/>
    </row>
    <row r="5" spans="1:15" ht="24" customHeight="1" x14ac:dyDescent="0.2">
      <c r="A5" s="2"/>
      <c r="B5" s="30" t="s">
        <v>23</v>
      </c>
      <c r="D5" s="223" t="s">
        <v>46</v>
      </c>
      <c r="E5" s="224"/>
      <c r="F5" s="224"/>
      <c r="G5" s="224"/>
      <c r="H5" s="18" t="s">
        <v>40</v>
      </c>
      <c r="I5" s="83" t="s">
        <v>50</v>
      </c>
      <c r="J5" s="8"/>
    </row>
    <row r="6" spans="1:15" ht="15.75" customHeight="1" x14ac:dyDescent="0.2">
      <c r="A6" s="2"/>
      <c r="B6" s="27"/>
      <c r="C6" s="52"/>
      <c r="D6" s="225" t="s">
        <v>47</v>
      </c>
      <c r="E6" s="226"/>
      <c r="F6" s="226"/>
      <c r="G6" s="226"/>
      <c r="H6" s="18" t="s">
        <v>36</v>
      </c>
      <c r="I6" s="83" t="s">
        <v>51</v>
      </c>
      <c r="J6" s="8"/>
    </row>
    <row r="7" spans="1:15" ht="15.75" customHeight="1" x14ac:dyDescent="0.2">
      <c r="A7" s="2"/>
      <c r="B7" s="28"/>
      <c r="C7" s="53"/>
      <c r="D7" s="73" t="s">
        <v>49</v>
      </c>
      <c r="E7" s="227" t="s">
        <v>48</v>
      </c>
      <c r="F7" s="228"/>
      <c r="G7" s="228"/>
      <c r="H7" s="23"/>
      <c r="I7" s="22"/>
      <c r="J7" s="33"/>
    </row>
    <row r="8" spans="1:15" ht="24" hidden="1" customHeight="1" x14ac:dyDescent="0.2">
      <c r="A8" s="2"/>
      <c r="B8" s="30" t="s">
        <v>21</v>
      </c>
      <c r="D8" s="74" t="s">
        <v>52</v>
      </c>
      <c r="H8" s="18" t="s">
        <v>40</v>
      </c>
      <c r="I8" s="83" t="s">
        <v>56</v>
      </c>
      <c r="J8" s="8"/>
    </row>
    <row r="9" spans="1:15" ht="15.75" hidden="1" customHeight="1" x14ac:dyDescent="0.2">
      <c r="A9" s="2"/>
      <c r="B9" s="2"/>
      <c r="D9" s="74" t="s">
        <v>53</v>
      </c>
      <c r="H9" s="18" t="s">
        <v>36</v>
      </c>
      <c r="I9" s="83" t="s">
        <v>57</v>
      </c>
      <c r="J9" s="8"/>
    </row>
    <row r="10" spans="1:15" ht="15.75" hidden="1" customHeight="1" x14ac:dyDescent="0.2">
      <c r="A10" s="2"/>
      <c r="B10" s="34"/>
      <c r="C10" s="53"/>
      <c r="D10" s="73" t="s">
        <v>55</v>
      </c>
      <c r="E10" s="84" t="s">
        <v>54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20</v>
      </c>
      <c r="D11" s="242" t="s">
        <v>58</v>
      </c>
      <c r="E11" s="242"/>
      <c r="F11" s="242"/>
      <c r="G11" s="242"/>
      <c r="H11" s="18" t="s">
        <v>40</v>
      </c>
      <c r="I11" s="86"/>
      <c r="J11" s="8"/>
    </row>
    <row r="12" spans="1:15" ht="15.75" customHeight="1" x14ac:dyDescent="0.2">
      <c r="A12" s="2"/>
      <c r="B12" s="27"/>
      <c r="C12" s="52"/>
      <c r="D12" s="217"/>
      <c r="E12" s="217"/>
      <c r="F12" s="217"/>
      <c r="G12" s="217"/>
      <c r="H12" s="18" t="s">
        <v>36</v>
      </c>
      <c r="I12" s="86"/>
      <c r="J12" s="8"/>
    </row>
    <row r="13" spans="1:15" ht="15.75" customHeight="1" x14ac:dyDescent="0.2">
      <c r="A13" s="2"/>
      <c r="B13" s="28"/>
      <c r="C13" s="53"/>
      <c r="D13" s="85"/>
      <c r="E13" s="221"/>
      <c r="F13" s="222"/>
      <c r="G13" s="222"/>
      <c r="H13" s="19"/>
      <c r="I13" s="22"/>
      <c r="J13" s="33"/>
    </row>
    <row r="14" spans="1:15" ht="24" customHeight="1" x14ac:dyDescent="0.2">
      <c r="A14" s="2"/>
      <c r="B14" s="42" t="s">
        <v>22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34</v>
      </c>
      <c r="C15" s="57"/>
      <c r="D15" s="51"/>
      <c r="E15" s="241"/>
      <c r="F15" s="241"/>
      <c r="G15" s="243"/>
      <c r="H15" s="243"/>
      <c r="I15" s="243" t="s">
        <v>31</v>
      </c>
      <c r="J15" s="244"/>
    </row>
    <row r="16" spans="1:15" ht="23.25" customHeight="1" x14ac:dyDescent="0.2">
      <c r="A16" s="139" t="s">
        <v>26</v>
      </c>
      <c r="B16" s="37" t="s">
        <v>26</v>
      </c>
      <c r="C16" s="58"/>
      <c r="D16" s="59"/>
      <c r="E16" s="206"/>
      <c r="F16" s="207"/>
      <c r="G16" s="206"/>
      <c r="H16" s="207"/>
      <c r="I16" s="206">
        <f>SUMIF(F49:F57,A16,I49:I57)+SUMIF(F49:F57,"PSU",I49:I57)</f>
        <v>0</v>
      </c>
      <c r="J16" s="208"/>
    </row>
    <row r="17" spans="1:10" ht="23.25" customHeight="1" x14ac:dyDescent="0.2">
      <c r="A17" s="139" t="s">
        <v>27</v>
      </c>
      <c r="B17" s="37" t="s">
        <v>27</v>
      </c>
      <c r="C17" s="58"/>
      <c r="D17" s="59"/>
      <c r="E17" s="206"/>
      <c r="F17" s="207"/>
      <c r="G17" s="206"/>
      <c r="H17" s="207"/>
      <c r="I17" s="206">
        <f>SUMIF(F49:F57,A17,I49:I57)</f>
        <v>0</v>
      </c>
      <c r="J17" s="208"/>
    </row>
    <row r="18" spans="1:10" ht="23.25" customHeight="1" x14ac:dyDescent="0.2">
      <c r="A18" s="139" t="s">
        <v>28</v>
      </c>
      <c r="B18" s="37" t="s">
        <v>28</v>
      </c>
      <c r="C18" s="58"/>
      <c r="D18" s="59"/>
      <c r="E18" s="206"/>
      <c r="F18" s="207"/>
      <c r="G18" s="206"/>
      <c r="H18" s="207"/>
      <c r="I18" s="206">
        <f>SUMIF(F49:F57,A18,I49:I57)</f>
        <v>0</v>
      </c>
      <c r="J18" s="208"/>
    </row>
    <row r="19" spans="1:10" ht="23.25" customHeight="1" x14ac:dyDescent="0.2">
      <c r="A19" s="139" t="s">
        <v>80</v>
      </c>
      <c r="B19" s="37" t="s">
        <v>29</v>
      </c>
      <c r="C19" s="58"/>
      <c r="D19" s="59"/>
      <c r="E19" s="206"/>
      <c r="F19" s="207"/>
      <c r="G19" s="206"/>
      <c r="H19" s="207"/>
      <c r="I19" s="206">
        <f>SUMIF(F49:F57,A19,I49:I57)</f>
        <v>0</v>
      </c>
      <c r="J19" s="208"/>
    </row>
    <row r="20" spans="1:10" ht="23.25" customHeight="1" x14ac:dyDescent="0.2">
      <c r="A20" s="139" t="s">
        <v>81</v>
      </c>
      <c r="B20" s="37" t="s">
        <v>30</v>
      </c>
      <c r="C20" s="58"/>
      <c r="D20" s="59"/>
      <c r="E20" s="206"/>
      <c r="F20" s="207"/>
      <c r="G20" s="206"/>
      <c r="H20" s="207"/>
      <c r="I20" s="206">
        <f>SUMIF(F49:F57,A20,I49:I57)</f>
        <v>0</v>
      </c>
      <c r="J20" s="208"/>
    </row>
    <row r="21" spans="1:10" ht="23.25" customHeight="1" x14ac:dyDescent="0.2">
      <c r="A21" s="2"/>
      <c r="B21" s="47" t="s">
        <v>31</v>
      </c>
      <c r="C21" s="60"/>
      <c r="D21" s="61"/>
      <c r="E21" s="209"/>
      <c r="F21" s="245"/>
      <c r="G21" s="209"/>
      <c r="H21" s="245"/>
      <c r="I21" s="209">
        <f>SUM(I16:J20)</f>
        <v>0</v>
      </c>
      <c r="J21" s="210"/>
    </row>
    <row r="22" spans="1:10" ht="33" customHeight="1" x14ac:dyDescent="0.2">
      <c r="A22" s="2"/>
      <c r="B22" s="41" t="s">
        <v>35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>
        <f>ZakladDPHSni*SazbaDPH1/100</f>
        <v>0</v>
      </c>
      <c r="B23" s="37" t="s">
        <v>13</v>
      </c>
      <c r="C23" s="58"/>
      <c r="D23" s="59"/>
      <c r="E23" s="63">
        <v>15</v>
      </c>
      <c r="F23" s="38" t="s">
        <v>0</v>
      </c>
      <c r="G23" s="204">
        <f>ZakladDPHSniVypocet</f>
        <v>0</v>
      </c>
      <c r="H23" s="205"/>
      <c r="I23" s="205"/>
      <c r="J23" s="39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7" t="s">
        <v>14</v>
      </c>
      <c r="C24" s="58"/>
      <c r="D24" s="59"/>
      <c r="E24" s="63">
        <f>SazbaDPH1</f>
        <v>15</v>
      </c>
      <c r="F24" s="38" t="s">
        <v>0</v>
      </c>
      <c r="G24" s="202">
        <f>A23</f>
        <v>0</v>
      </c>
      <c r="H24" s="203"/>
      <c r="I24" s="203"/>
      <c r="J24" s="39" t="str">
        <f t="shared" si="0"/>
        <v>CZK</v>
      </c>
    </row>
    <row r="25" spans="1:10" ht="23.25" customHeight="1" x14ac:dyDescent="0.2">
      <c r="A25" s="2">
        <f>ZakladDPHZakl*SazbaDPH2/100</f>
        <v>0</v>
      </c>
      <c r="B25" s="37" t="s">
        <v>15</v>
      </c>
      <c r="C25" s="58"/>
      <c r="D25" s="59"/>
      <c r="E25" s="63">
        <v>21</v>
      </c>
      <c r="F25" s="38" t="s">
        <v>0</v>
      </c>
      <c r="G25" s="204">
        <f>ZakladDPHZaklVypocet</f>
        <v>0</v>
      </c>
      <c r="H25" s="205"/>
      <c r="I25" s="205"/>
      <c r="J25" s="39" t="str">
        <f t="shared" si="0"/>
        <v>CZK</v>
      </c>
    </row>
    <row r="26" spans="1:10" ht="23.25" customHeight="1" x14ac:dyDescent="0.2">
      <c r="A26" s="2">
        <f>(A25-INT(A25))*100</f>
        <v>0</v>
      </c>
      <c r="B26" s="31" t="s">
        <v>16</v>
      </c>
      <c r="C26" s="64"/>
      <c r="D26" s="51"/>
      <c r="E26" s="65">
        <f>SazbaDPH2</f>
        <v>21</v>
      </c>
      <c r="F26" s="29" t="s">
        <v>0</v>
      </c>
      <c r="G26" s="232">
        <f>A25</f>
        <v>0</v>
      </c>
      <c r="H26" s="233"/>
      <c r="I26" s="233"/>
      <c r="J26" s="36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0" t="s">
        <v>5</v>
      </c>
      <c r="C27" s="66"/>
      <c r="D27" s="67"/>
      <c r="E27" s="66"/>
      <c r="F27" s="16"/>
      <c r="G27" s="234">
        <f>CenaCelkem-(ZakladDPHSni+DPHSni+ZakladDPHZakl+DPHZakl)</f>
        <v>0</v>
      </c>
      <c r="H27" s="234"/>
      <c r="I27" s="234"/>
      <c r="J27" s="40" t="str">
        <f t="shared" si="0"/>
        <v>CZK</v>
      </c>
    </row>
    <row r="28" spans="1:10" ht="27.75" hidden="1" customHeight="1" thickBot="1" x14ac:dyDescent="0.25">
      <c r="A28" s="2"/>
      <c r="B28" s="113" t="s">
        <v>25</v>
      </c>
      <c r="C28" s="114"/>
      <c r="D28" s="114"/>
      <c r="E28" s="115"/>
      <c r="F28" s="116"/>
      <c r="G28" s="212">
        <f>ZakladDPHSniVypocet+ZakladDPHZaklVypocet</f>
        <v>0</v>
      </c>
      <c r="H28" s="212"/>
      <c r="I28" s="212"/>
      <c r="J28" s="117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3" t="s">
        <v>37</v>
      </c>
      <c r="C29" s="118"/>
      <c r="D29" s="118"/>
      <c r="E29" s="118"/>
      <c r="F29" s="119"/>
      <c r="G29" s="211">
        <f>A27</f>
        <v>0</v>
      </c>
      <c r="H29" s="211"/>
      <c r="I29" s="211"/>
      <c r="J29" s="120" t="s">
        <v>61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12</v>
      </c>
      <c r="D32" s="69"/>
      <c r="E32" s="69"/>
      <c r="F32" s="15" t="s">
        <v>11</v>
      </c>
      <c r="G32" s="25"/>
      <c r="H32" s="26"/>
      <c r="I32" s="25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0"/>
      <c r="D34" s="213"/>
      <c r="E34" s="214"/>
      <c r="G34" s="215"/>
      <c r="H34" s="216"/>
      <c r="I34" s="216"/>
      <c r="J34" s="24"/>
    </row>
    <row r="35" spans="1:10" ht="12.75" customHeight="1" x14ac:dyDescent="0.2">
      <c r="A35" s="2"/>
      <c r="B35" s="2"/>
      <c r="D35" s="201" t="s">
        <v>2</v>
      </c>
      <c r="E35" s="201"/>
      <c r="H35" s="10" t="s">
        <v>3</v>
      </c>
      <c r="J35" s="9"/>
    </row>
    <row r="36" spans="1:10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hidden="1" customHeight="1" x14ac:dyDescent="0.2">
      <c r="B37" s="90" t="s">
        <v>17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">
      <c r="A38" s="89" t="s">
        <v>39</v>
      </c>
      <c r="B38" s="94" t="s">
        <v>18</v>
      </c>
      <c r="C38" s="95" t="s">
        <v>6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19</v>
      </c>
      <c r="I38" s="97" t="s">
        <v>1</v>
      </c>
      <c r="J38" s="98" t="s">
        <v>0</v>
      </c>
    </row>
    <row r="39" spans="1:10" ht="25.5" hidden="1" customHeight="1" x14ac:dyDescent="0.2">
      <c r="A39" s="89">
        <v>1</v>
      </c>
      <c r="B39" s="99" t="s">
        <v>59</v>
      </c>
      <c r="C39" s="196"/>
      <c r="D39" s="196"/>
      <c r="E39" s="196"/>
      <c r="F39" s="100">
        <f>'01 01 Pol'!AE76</f>
        <v>0</v>
      </c>
      <c r="G39" s="101">
        <f>'01 01 Pol'!AF76</f>
        <v>0</v>
      </c>
      <c r="H39" s="102">
        <f>(F39*SazbaDPH1/100)+(G39*SazbaDPH2/100)</f>
        <v>0</v>
      </c>
      <c r="I39" s="102">
        <f>F39+G39+H39</f>
        <v>0</v>
      </c>
      <c r="J39" s="103" t="str">
        <f>IF(_xlfn.SINGLE(CenaCelkemVypocet)=0,"",I39/_xlfn.SINGLE(CenaCelkemVypocet)*100)</f>
        <v/>
      </c>
    </row>
    <row r="40" spans="1:10" ht="25.5" hidden="1" customHeight="1" x14ac:dyDescent="0.2">
      <c r="A40" s="89">
        <v>2</v>
      </c>
      <c r="B40" s="104" t="s">
        <v>41</v>
      </c>
      <c r="C40" s="197" t="s">
        <v>42</v>
      </c>
      <c r="D40" s="197"/>
      <c r="E40" s="197"/>
      <c r="F40" s="105">
        <f>'01 01 Pol'!AE76</f>
        <v>0</v>
      </c>
      <c r="G40" s="106">
        <f>'01 01 Pol'!AF76</f>
        <v>0</v>
      </c>
      <c r="H40" s="106">
        <f>(F40*SazbaDPH1/100)+(G40*SazbaDPH2/100)</f>
        <v>0</v>
      </c>
      <c r="I40" s="106">
        <f>F40+G40+H40</f>
        <v>0</v>
      </c>
      <c r="J40" s="107" t="str">
        <f>IF(_xlfn.SINGLE(CenaCelkemVypocet)=0,"",I40/_xlfn.SINGLE(CenaCelkemVypocet)*100)</f>
        <v/>
      </c>
    </row>
    <row r="41" spans="1:10" ht="25.5" hidden="1" customHeight="1" x14ac:dyDescent="0.2">
      <c r="A41" s="89">
        <v>3</v>
      </c>
      <c r="B41" s="108" t="s">
        <v>41</v>
      </c>
      <c r="C41" s="196" t="s">
        <v>42</v>
      </c>
      <c r="D41" s="196"/>
      <c r="E41" s="196"/>
      <c r="F41" s="109">
        <f>'01 01 Pol'!AE76</f>
        <v>0</v>
      </c>
      <c r="G41" s="102">
        <f>'01 01 Pol'!AF76</f>
        <v>0</v>
      </c>
      <c r="H41" s="102">
        <f>(F41*SazbaDPH1/100)+(G41*SazbaDPH2/100)</f>
        <v>0</v>
      </c>
      <c r="I41" s="102">
        <f>F41+G41+H41</f>
        <v>0</v>
      </c>
      <c r="J41" s="103" t="str">
        <f>IF(_xlfn.SINGLE(CenaCelkemVypocet)=0,"",I41/_xlfn.SINGLE(CenaCelkemVypocet)*100)</f>
        <v/>
      </c>
    </row>
    <row r="42" spans="1:10" ht="25.5" hidden="1" customHeight="1" x14ac:dyDescent="0.2">
      <c r="A42" s="89"/>
      <c r="B42" s="198" t="s">
        <v>60</v>
      </c>
      <c r="C42" s="199"/>
      <c r="D42" s="199"/>
      <c r="E42" s="200"/>
      <c r="F42" s="110">
        <f>SUMIF(A39:A41,"=1",F39:F41)</f>
        <v>0</v>
      </c>
      <c r="G42" s="111">
        <f>SUMIF(A39:A41,"=1",G39:G41)</f>
        <v>0</v>
      </c>
      <c r="H42" s="111">
        <f>SUMIF(A39:A41,"=1",H39:H41)</f>
        <v>0</v>
      </c>
      <c r="I42" s="111">
        <f>SUMIF(A39:A41,"=1",I39:I41)</f>
        <v>0</v>
      </c>
      <c r="J42" s="112">
        <f>SUMIF(A39:A41,"=1",J39:J41)</f>
        <v>0</v>
      </c>
    </row>
    <row r="46" spans="1:10" ht="15.75" x14ac:dyDescent="0.25">
      <c r="B46" s="121" t="s">
        <v>62</v>
      </c>
    </row>
    <row r="48" spans="1:10" ht="25.5" customHeight="1" x14ac:dyDescent="0.2">
      <c r="A48" s="123"/>
      <c r="B48" s="126" t="s">
        <v>18</v>
      </c>
      <c r="C48" s="126" t="s">
        <v>6</v>
      </c>
      <c r="D48" s="127"/>
      <c r="E48" s="127"/>
      <c r="F48" s="128" t="s">
        <v>63</v>
      </c>
      <c r="G48" s="128"/>
      <c r="H48" s="128"/>
      <c r="I48" s="128" t="s">
        <v>31</v>
      </c>
      <c r="J48" s="128" t="s">
        <v>0</v>
      </c>
    </row>
    <row r="49" spans="1:10" ht="36.75" customHeight="1" x14ac:dyDescent="0.2">
      <c r="A49" s="124"/>
      <c r="B49" s="129" t="s">
        <v>64</v>
      </c>
      <c r="C49" s="194" t="s">
        <v>65</v>
      </c>
      <c r="D49" s="195"/>
      <c r="E49" s="195"/>
      <c r="F49" s="135" t="s">
        <v>26</v>
      </c>
      <c r="G49" s="136"/>
      <c r="H49" s="136"/>
      <c r="I49" s="136">
        <f>'01 01 Pol'!G8</f>
        <v>0</v>
      </c>
      <c r="J49" s="133" t="str">
        <f>IF(I58=0,"",I49/I58*100)</f>
        <v/>
      </c>
    </row>
    <row r="50" spans="1:10" ht="36.75" customHeight="1" x14ac:dyDescent="0.2">
      <c r="A50" s="124"/>
      <c r="B50" s="129" t="s">
        <v>66</v>
      </c>
      <c r="C50" s="194" t="s">
        <v>67</v>
      </c>
      <c r="D50" s="195"/>
      <c r="E50" s="195"/>
      <c r="F50" s="135" t="s">
        <v>26</v>
      </c>
      <c r="G50" s="136"/>
      <c r="H50" s="136"/>
      <c r="I50" s="136">
        <f>'01 01 Pol'!G12</f>
        <v>0</v>
      </c>
      <c r="J50" s="133" t="str">
        <f>IF(I58=0,"",I50/I58*100)</f>
        <v/>
      </c>
    </row>
    <row r="51" spans="1:10" ht="36.75" customHeight="1" x14ac:dyDescent="0.2">
      <c r="A51" s="124"/>
      <c r="B51" s="129" t="s">
        <v>68</v>
      </c>
      <c r="C51" s="194" t="s">
        <v>69</v>
      </c>
      <c r="D51" s="195"/>
      <c r="E51" s="195"/>
      <c r="F51" s="135" t="s">
        <v>26</v>
      </c>
      <c r="G51" s="136"/>
      <c r="H51" s="136"/>
      <c r="I51" s="136">
        <f>'01 01 Pol'!G19</f>
        <v>0</v>
      </c>
      <c r="J51" s="133" t="str">
        <f>IF(I58=0,"",I51/I58*100)</f>
        <v/>
      </c>
    </row>
    <row r="52" spans="1:10" ht="36.75" customHeight="1" x14ac:dyDescent="0.2">
      <c r="A52" s="124"/>
      <c r="B52" s="129" t="s">
        <v>70</v>
      </c>
      <c r="C52" s="194" t="s">
        <v>71</v>
      </c>
      <c r="D52" s="195"/>
      <c r="E52" s="195"/>
      <c r="F52" s="135" t="s">
        <v>26</v>
      </c>
      <c r="G52" s="136"/>
      <c r="H52" s="136"/>
      <c r="I52" s="136">
        <f>'01 01 Pol'!G29</f>
        <v>0</v>
      </c>
      <c r="J52" s="133" t="str">
        <f>IF(I58=0,"",I52/I58*100)</f>
        <v/>
      </c>
    </row>
    <row r="53" spans="1:10" ht="36.75" customHeight="1" x14ac:dyDescent="0.2">
      <c r="A53" s="124"/>
      <c r="B53" s="129" t="s">
        <v>72</v>
      </c>
      <c r="C53" s="194" t="s">
        <v>73</v>
      </c>
      <c r="D53" s="195"/>
      <c r="E53" s="195"/>
      <c r="F53" s="135" t="s">
        <v>26</v>
      </c>
      <c r="G53" s="136"/>
      <c r="H53" s="136"/>
      <c r="I53" s="136">
        <f>'01 01 Pol'!G35</f>
        <v>0</v>
      </c>
      <c r="J53" s="133" t="str">
        <f>IF(I58=0,"",I53/I58*100)</f>
        <v/>
      </c>
    </row>
    <row r="54" spans="1:10" ht="36.75" customHeight="1" x14ac:dyDescent="0.2">
      <c r="A54" s="124"/>
      <c r="B54" s="129" t="s">
        <v>74</v>
      </c>
      <c r="C54" s="194" t="s">
        <v>75</v>
      </c>
      <c r="D54" s="195"/>
      <c r="E54" s="195"/>
      <c r="F54" s="135" t="s">
        <v>27</v>
      </c>
      <c r="G54" s="136"/>
      <c r="H54" s="136"/>
      <c r="I54" s="136">
        <f>'01 01 Pol'!G37</f>
        <v>0</v>
      </c>
      <c r="J54" s="133" t="str">
        <f>IF(I58=0,"",I54/I58*100)</f>
        <v/>
      </c>
    </row>
    <row r="55" spans="1:10" ht="36.75" customHeight="1" x14ac:dyDescent="0.2">
      <c r="A55" s="124"/>
      <c r="B55" s="129" t="s">
        <v>76</v>
      </c>
      <c r="C55" s="194" t="s">
        <v>77</v>
      </c>
      <c r="D55" s="195"/>
      <c r="E55" s="195"/>
      <c r="F55" s="135" t="s">
        <v>27</v>
      </c>
      <c r="G55" s="136"/>
      <c r="H55" s="136"/>
      <c r="I55" s="136">
        <f>'01 01 Pol'!G50</f>
        <v>0</v>
      </c>
      <c r="J55" s="133" t="str">
        <f>IF(I58=0,"",I55/I58*100)</f>
        <v/>
      </c>
    </row>
    <row r="56" spans="1:10" ht="36.75" customHeight="1" x14ac:dyDescent="0.2">
      <c r="A56" s="124"/>
      <c r="B56" s="129" t="s">
        <v>78</v>
      </c>
      <c r="C56" s="194" t="s">
        <v>79</v>
      </c>
      <c r="D56" s="195"/>
      <c r="E56" s="195"/>
      <c r="F56" s="135" t="s">
        <v>28</v>
      </c>
      <c r="G56" s="136"/>
      <c r="H56" s="136"/>
      <c r="I56" s="136">
        <f>'01 01 Pol'!G59</f>
        <v>0</v>
      </c>
      <c r="J56" s="133" t="str">
        <f>IF(I58=0,"",I56/I58*100)</f>
        <v/>
      </c>
    </row>
    <row r="57" spans="1:10" ht="36.75" customHeight="1" x14ac:dyDescent="0.2">
      <c r="A57" s="124"/>
      <c r="B57" s="129" t="s">
        <v>80</v>
      </c>
      <c r="C57" s="194" t="s">
        <v>29</v>
      </c>
      <c r="D57" s="195"/>
      <c r="E57" s="195"/>
      <c r="F57" s="135" t="s">
        <v>80</v>
      </c>
      <c r="G57" s="136"/>
      <c r="H57" s="136"/>
      <c r="I57" s="136">
        <f>'01 01 Pol'!G72</f>
        <v>0</v>
      </c>
      <c r="J57" s="133" t="str">
        <f>IF(I58=0,"",I57/I58*100)</f>
        <v/>
      </c>
    </row>
    <row r="58" spans="1:10" ht="25.5" customHeight="1" x14ac:dyDescent="0.2">
      <c r="A58" s="125"/>
      <c r="B58" s="130" t="s">
        <v>1</v>
      </c>
      <c r="C58" s="131"/>
      <c r="D58" s="132"/>
      <c r="E58" s="132"/>
      <c r="F58" s="137"/>
      <c r="G58" s="138"/>
      <c r="H58" s="138"/>
      <c r="I58" s="138">
        <f>SUM(I49:I57)</f>
        <v>0</v>
      </c>
      <c r="J58" s="134">
        <f>SUM(J49:J57)</f>
        <v>0</v>
      </c>
    </row>
    <row r="59" spans="1:10" x14ac:dyDescent="0.2">
      <c r="F59" s="87"/>
      <c r="G59" s="87"/>
      <c r="H59" s="87"/>
      <c r="I59" s="87"/>
      <c r="J59" s="88"/>
    </row>
    <row r="60" spans="1:10" x14ac:dyDescent="0.2">
      <c r="F60" s="87"/>
      <c r="G60" s="87"/>
      <c r="H60" s="87"/>
      <c r="I60" s="87"/>
      <c r="J60" s="88"/>
    </row>
    <row r="61" spans="1:10" x14ac:dyDescent="0.2">
      <c r="F61" s="87"/>
      <c r="G61" s="87"/>
      <c r="H61" s="87"/>
      <c r="I61" s="87"/>
      <c r="J61" s="88"/>
    </row>
  </sheetData>
  <sheetProtection algorithmName="SHA-512" hashValue="ze+YuRqyCW4mPQjDmbgBgVRtFiMsCpcRns5pG8Z+aokFqWWyZSAOt/ie299VSNU6LBsb6xSgZW47lyfgpSiSxA==" saltValue="dOlcjvhs5Cv0XNaDrdoLjg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4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9:E49"/>
    <mergeCell ref="C55:E55"/>
    <mergeCell ref="C56:E56"/>
    <mergeCell ref="C57:E57"/>
    <mergeCell ref="C50:E50"/>
    <mergeCell ref="C51:E51"/>
    <mergeCell ref="C52:E52"/>
    <mergeCell ref="C53:E53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scale="9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6" t="s">
        <v>7</v>
      </c>
      <c r="B1" s="246"/>
      <c r="C1" s="247"/>
      <c r="D1" s="246"/>
      <c r="E1" s="246"/>
      <c r="F1" s="246"/>
      <c r="G1" s="246"/>
    </row>
    <row r="2" spans="1:7" ht="24.95" customHeight="1" x14ac:dyDescent="0.2">
      <c r="A2" s="49" t="s">
        <v>8</v>
      </c>
      <c r="B2" s="48"/>
      <c r="C2" s="248"/>
      <c r="D2" s="248"/>
      <c r="E2" s="248"/>
      <c r="F2" s="248"/>
      <c r="G2" s="249"/>
    </row>
    <row r="3" spans="1:7" ht="24.95" customHeight="1" x14ac:dyDescent="0.2">
      <c r="A3" s="49" t="s">
        <v>9</v>
      </c>
      <c r="B3" s="48"/>
      <c r="C3" s="248"/>
      <c r="D3" s="248"/>
      <c r="E3" s="248"/>
      <c r="F3" s="248"/>
      <c r="G3" s="249"/>
    </row>
    <row r="4" spans="1:7" ht="24.95" customHeight="1" x14ac:dyDescent="0.2">
      <c r="A4" s="49" t="s">
        <v>10</v>
      </c>
      <c r="B4" s="48"/>
      <c r="C4" s="248"/>
      <c r="D4" s="248"/>
      <c r="E4" s="248"/>
      <c r="F4" s="248"/>
      <c r="G4" s="249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031685-05D1-4C3A-8838-7C8871164717}">
  <sheetPr>
    <outlinePr summaryBelow="0"/>
  </sheetPr>
  <dimension ref="A1:BH5000"/>
  <sheetViews>
    <sheetView workbookViewId="0">
      <pane ySplit="7" topLeftCell="A41" activePane="bottomLeft" state="frozen"/>
      <selection pane="bottomLeft" activeCell="E58" sqref="E58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62" t="s">
        <v>7</v>
      </c>
      <c r="B1" s="262"/>
      <c r="C1" s="262"/>
      <c r="D1" s="262"/>
      <c r="E1" s="262"/>
      <c r="F1" s="262"/>
      <c r="G1" s="262"/>
      <c r="AG1" t="s">
        <v>82</v>
      </c>
    </row>
    <row r="2" spans="1:60" ht="24.95" customHeight="1" x14ac:dyDescent="0.2">
      <c r="A2" s="140" t="s">
        <v>8</v>
      </c>
      <c r="B2" s="48" t="s">
        <v>45</v>
      </c>
      <c r="C2" s="263" t="s">
        <v>220</v>
      </c>
      <c r="D2" s="264"/>
      <c r="E2" s="264"/>
      <c r="F2" s="264"/>
      <c r="G2" s="265"/>
      <c r="AG2" t="s">
        <v>83</v>
      </c>
    </row>
    <row r="3" spans="1:60" ht="24.95" customHeight="1" x14ac:dyDescent="0.2">
      <c r="A3" s="140" t="s">
        <v>9</v>
      </c>
      <c r="B3" s="48" t="s">
        <v>41</v>
      </c>
      <c r="C3" s="263" t="s">
        <v>220</v>
      </c>
      <c r="D3" s="264"/>
      <c r="E3" s="264"/>
      <c r="F3" s="264"/>
      <c r="G3" s="265"/>
      <c r="AC3" s="122" t="s">
        <v>83</v>
      </c>
      <c r="AG3" t="s">
        <v>84</v>
      </c>
    </row>
    <row r="4" spans="1:60" ht="24.95" customHeight="1" x14ac:dyDescent="0.2">
      <c r="A4" s="141" t="s">
        <v>10</v>
      </c>
      <c r="B4" s="142" t="s">
        <v>41</v>
      </c>
      <c r="C4" s="266" t="s">
        <v>220</v>
      </c>
      <c r="D4" s="267"/>
      <c r="E4" s="267"/>
      <c r="F4" s="267"/>
      <c r="G4" s="268"/>
      <c r="AG4" t="s">
        <v>85</v>
      </c>
    </row>
    <row r="5" spans="1:60" x14ac:dyDescent="0.2">
      <c r="D5" s="10"/>
    </row>
    <row r="6" spans="1:60" ht="38.25" x14ac:dyDescent="0.2">
      <c r="A6" s="144" t="s">
        <v>86</v>
      </c>
      <c r="B6" s="146" t="s">
        <v>87</v>
      </c>
      <c r="C6" s="146" t="s">
        <v>88</v>
      </c>
      <c r="D6" s="145" t="s">
        <v>89</v>
      </c>
      <c r="E6" s="144" t="s">
        <v>90</v>
      </c>
      <c r="F6" s="143" t="s">
        <v>91</v>
      </c>
      <c r="G6" s="144" t="s">
        <v>31</v>
      </c>
      <c r="H6" s="147" t="s">
        <v>32</v>
      </c>
      <c r="I6" s="147" t="s">
        <v>92</v>
      </c>
      <c r="J6" s="147" t="s">
        <v>33</v>
      </c>
      <c r="K6" s="147" t="s">
        <v>93</v>
      </c>
      <c r="L6" s="147" t="s">
        <v>94</v>
      </c>
      <c r="M6" s="147" t="s">
        <v>95</v>
      </c>
      <c r="N6" s="147" t="s">
        <v>96</v>
      </c>
      <c r="O6" s="147" t="s">
        <v>97</v>
      </c>
      <c r="P6" s="147" t="s">
        <v>98</v>
      </c>
      <c r="Q6" s="147" t="s">
        <v>99</v>
      </c>
      <c r="R6" s="147" t="s">
        <v>100</v>
      </c>
      <c r="S6" s="147" t="s">
        <v>101</v>
      </c>
      <c r="T6" s="147" t="s">
        <v>102</v>
      </c>
      <c r="U6" s="147" t="s">
        <v>103</v>
      </c>
      <c r="V6" s="147" t="s">
        <v>104</v>
      </c>
      <c r="W6" s="147" t="s">
        <v>105</v>
      </c>
      <c r="X6" s="147" t="s">
        <v>106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63" t="s">
        <v>107</v>
      </c>
      <c r="B8" s="164" t="s">
        <v>64</v>
      </c>
      <c r="C8" s="183" t="s">
        <v>65</v>
      </c>
      <c r="D8" s="165"/>
      <c r="E8" s="166"/>
      <c r="F8" s="167"/>
      <c r="G8" s="168">
        <f>SUMIF(AG9:AG11,"&lt;&gt;NOR",G9:G11)</f>
        <v>0</v>
      </c>
      <c r="H8" s="162"/>
      <c r="I8" s="162">
        <f>SUM(I9:I11)</f>
        <v>0</v>
      </c>
      <c r="J8" s="162"/>
      <c r="K8" s="162">
        <f>SUM(K9:K11)</f>
        <v>0</v>
      </c>
      <c r="L8" s="162"/>
      <c r="M8" s="162">
        <f>SUM(M9:M11)</f>
        <v>0</v>
      </c>
      <c r="N8" s="162"/>
      <c r="O8" s="162">
        <f>SUM(O9:O11)</f>
        <v>1.91</v>
      </c>
      <c r="P8" s="162"/>
      <c r="Q8" s="162">
        <f>SUM(Q9:Q11)</f>
        <v>0</v>
      </c>
      <c r="R8" s="162"/>
      <c r="S8" s="162"/>
      <c r="T8" s="162"/>
      <c r="U8" s="162"/>
      <c r="V8" s="162">
        <f>SUM(V9:V11)</f>
        <v>33.6</v>
      </c>
      <c r="W8" s="162"/>
      <c r="X8" s="162"/>
      <c r="AG8" t="s">
        <v>108</v>
      </c>
    </row>
    <row r="9" spans="1:60" outlineLevel="1" x14ac:dyDescent="0.2">
      <c r="A9" s="169">
        <v>1</v>
      </c>
      <c r="B9" s="170" t="s">
        <v>109</v>
      </c>
      <c r="C9" s="184" t="s">
        <v>110</v>
      </c>
      <c r="D9" s="171" t="s">
        <v>111</v>
      </c>
      <c r="E9" s="172">
        <v>40</v>
      </c>
      <c r="F9" s="173"/>
      <c r="G9" s="174">
        <f>ROUND(E9*F9,2)</f>
        <v>0</v>
      </c>
      <c r="H9" s="159"/>
      <c r="I9" s="158">
        <f>ROUND(E9*H9,2)</f>
        <v>0</v>
      </c>
      <c r="J9" s="159"/>
      <c r="K9" s="158">
        <f>ROUND(E9*J9,2)</f>
        <v>0</v>
      </c>
      <c r="L9" s="158">
        <v>21</v>
      </c>
      <c r="M9" s="158">
        <f>G9*(1+L9/100)</f>
        <v>0</v>
      </c>
      <c r="N9" s="158">
        <v>4.7660000000000001E-2</v>
      </c>
      <c r="O9" s="158">
        <f>ROUND(E9*N9,2)</f>
        <v>1.91</v>
      </c>
      <c r="P9" s="158">
        <v>0</v>
      </c>
      <c r="Q9" s="158">
        <f>ROUND(E9*P9,2)</f>
        <v>0</v>
      </c>
      <c r="R9" s="158"/>
      <c r="S9" s="158" t="s">
        <v>112</v>
      </c>
      <c r="T9" s="158" t="s">
        <v>112</v>
      </c>
      <c r="U9" s="158">
        <v>0.84</v>
      </c>
      <c r="V9" s="158">
        <f>ROUND(E9*U9,2)</f>
        <v>33.6</v>
      </c>
      <c r="W9" s="158"/>
      <c r="X9" s="158" t="s">
        <v>113</v>
      </c>
      <c r="Y9" s="148"/>
      <c r="Z9" s="148"/>
      <c r="AA9" s="148"/>
      <c r="AB9" s="148"/>
      <c r="AC9" s="148"/>
      <c r="AD9" s="148"/>
      <c r="AE9" s="148"/>
      <c r="AF9" s="148"/>
      <c r="AG9" s="148" t="s">
        <v>114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5"/>
      <c r="B10" s="156"/>
      <c r="C10" s="185" t="s">
        <v>115</v>
      </c>
      <c r="D10" s="160"/>
      <c r="E10" s="161"/>
      <c r="F10" s="158"/>
      <c r="G10" s="158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48"/>
      <c r="Z10" s="148"/>
      <c r="AA10" s="148"/>
      <c r="AB10" s="148"/>
      <c r="AC10" s="148"/>
      <c r="AD10" s="148"/>
      <c r="AE10" s="148"/>
      <c r="AF10" s="148"/>
      <c r="AG10" s="148" t="s">
        <v>116</v>
      </c>
      <c r="AH10" s="148">
        <v>0</v>
      </c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55"/>
      <c r="B11" s="156"/>
      <c r="C11" s="185" t="s">
        <v>117</v>
      </c>
      <c r="D11" s="160"/>
      <c r="E11" s="161">
        <v>40</v>
      </c>
      <c r="F11" s="158"/>
      <c r="G11" s="158"/>
      <c r="H11" s="158"/>
      <c r="I11" s="158"/>
      <c r="J11" s="158"/>
      <c r="K11" s="158"/>
      <c r="L11" s="158"/>
      <c r="M11" s="158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158"/>
      <c r="Y11" s="148"/>
      <c r="Z11" s="148"/>
      <c r="AA11" s="148"/>
      <c r="AB11" s="148"/>
      <c r="AC11" s="148"/>
      <c r="AD11" s="148"/>
      <c r="AE11" s="148"/>
      <c r="AF11" s="148"/>
      <c r="AG11" s="148" t="s">
        <v>116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x14ac:dyDescent="0.2">
      <c r="A12" s="163" t="s">
        <v>107</v>
      </c>
      <c r="B12" s="164" t="s">
        <v>66</v>
      </c>
      <c r="C12" s="183" t="s">
        <v>67</v>
      </c>
      <c r="D12" s="165"/>
      <c r="E12" s="166"/>
      <c r="F12" s="167"/>
      <c r="G12" s="168">
        <f>SUMIF(AG13:AG18,"&lt;&gt;NOR",G13:G18)</f>
        <v>0</v>
      </c>
      <c r="H12" s="162"/>
      <c r="I12" s="162">
        <f>SUM(I13:I18)</f>
        <v>0</v>
      </c>
      <c r="J12" s="162"/>
      <c r="K12" s="162">
        <f>SUM(K13:K18)</f>
        <v>0</v>
      </c>
      <c r="L12" s="162"/>
      <c r="M12" s="162">
        <f>SUM(M13:M18)</f>
        <v>0</v>
      </c>
      <c r="N12" s="162"/>
      <c r="O12" s="162">
        <f>SUM(O13:O18)</f>
        <v>0.54</v>
      </c>
      <c r="P12" s="162"/>
      <c r="Q12" s="162">
        <f>SUM(Q13:Q18)</f>
        <v>0</v>
      </c>
      <c r="R12" s="162"/>
      <c r="S12" s="162"/>
      <c r="T12" s="162"/>
      <c r="U12" s="162"/>
      <c r="V12" s="162">
        <f>SUM(V13:V18)</f>
        <v>11.469999999999999</v>
      </c>
      <c r="W12" s="162"/>
      <c r="X12" s="162"/>
      <c r="AG12" t="s">
        <v>108</v>
      </c>
    </row>
    <row r="13" spans="1:60" outlineLevel="1" x14ac:dyDescent="0.2">
      <c r="A13" s="169">
        <v>2</v>
      </c>
      <c r="B13" s="170" t="s">
        <v>118</v>
      </c>
      <c r="C13" s="184" t="s">
        <v>119</v>
      </c>
      <c r="D13" s="171" t="s">
        <v>111</v>
      </c>
      <c r="E13" s="172">
        <v>10</v>
      </c>
      <c r="F13" s="173"/>
      <c r="G13" s="174">
        <f>ROUND(E13*F13,2)</f>
        <v>0</v>
      </c>
      <c r="H13" s="159"/>
      <c r="I13" s="158">
        <f>ROUND(E13*H13,2)</f>
        <v>0</v>
      </c>
      <c r="J13" s="159"/>
      <c r="K13" s="158">
        <f>ROUND(E13*J13,2)</f>
        <v>0</v>
      </c>
      <c r="L13" s="158">
        <v>21</v>
      </c>
      <c r="M13" s="158">
        <f>G13*(1+L13/100)</f>
        <v>0</v>
      </c>
      <c r="N13" s="158">
        <v>5.2580000000000002E-2</v>
      </c>
      <c r="O13" s="158">
        <f>ROUND(E13*N13,2)</f>
        <v>0.53</v>
      </c>
      <c r="P13" s="158">
        <v>0</v>
      </c>
      <c r="Q13" s="158">
        <f>ROUND(E13*P13,2)</f>
        <v>0</v>
      </c>
      <c r="R13" s="158"/>
      <c r="S13" s="158" t="s">
        <v>112</v>
      </c>
      <c r="T13" s="158" t="s">
        <v>112</v>
      </c>
      <c r="U13" s="158">
        <v>0.91700000000000004</v>
      </c>
      <c r="V13" s="158">
        <f>ROUND(E13*U13,2)</f>
        <v>9.17</v>
      </c>
      <c r="W13" s="158"/>
      <c r="X13" s="158" t="s">
        <v>113</v>
      </c>
      <c r="Y13" s="148"/>
      <c r="Z13" s="148"/>
      <c r="AA13" s="148"/>
      <c r="AB13" s="148"/>
      <c r="AC13" s="148"/>
      <c r="AD13" s="148"/>
      <c r="AE13" s="148"/>
      <c r="AF13" s="148"/>
      <c r="AG13" s="148" t="s">
        <v>114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55"/>
      <c r="B14" s="156"/>
      <c r="C14" s="185" t="s">
        <v>115</v>
      </c>
      <c r="D14" s="160"/>
      <c r="E14" s="161"/>
      <c r="F14" s="158"/>
      <c r="G14" s="158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8"/>
      <c r="Y14" s="148"/>
      <c r="Z14" s="148"/>
      <c r="AA14" s="148"/>
      <c r="AB14" s="148"/>
      <c r="AC14" s="148"/>
      <c r="AD14" s="148"/>
      <c r="AE14" s="148"/>
      <c r="AF14" s="148"/>
      <c r="AG14" s="148" t="s">
        <v>116</v>
      </c>
      <c r="AH14" s="148">
        <v>0</v>
      </c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55"/>
      <c r="B15" s="156"/>
      <c r="C15" s="185" t="s">
        <v>120</v>
      </c>
      <c r="D15" s="160"/>
      <c r="E15" s="161">
        <v>10</v>
      </c>
      <c r="F15" s="158"/>
      <c r="G15" s="158"/>
      <c r="H15" s="158"/>
      <c r="I15" s="158"/>
      <c r="J15" s="158"/>
      <c r="K15" s="158"/>
      <c r="L15" s="158"/>
      <c r="M15" s="158"/>
      <c r="N15" s="158"/>
      <c r="O15" s="158"/>
      <c r="P15" s="158"/>
      <c r="Q15" s="158"/>
      <c r="R15" s="158"/>
      <c r="S15" s="158"/>
      <c r="T15" s="158"/>
      <c r="U15" s="158"/>
      <c r="V15" s="158"/>
      <c r="W15" s="158"/>
      <c r="X15" s="158"/>
      <c r="Y15" s="148"/>
      <c r="Z15" s="148"/>
      <c r="AA15" s="148"/>
      <c r="AB15" s="148"/>
      <c r="AC15" s="148"/>
      <c r="AD15" s="148"/>
      <c r="AE15" s="148"/>
      <c r="AF15" s="148"/>
      <c r="AG15" s="148" t="s">
        <v>116</v>
      </c>
      <c r="AH15" s="148">
        <v>0</v>
      </c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69">
        <v>3</v>
      </c>
      <c r="B16" s="170" t="s">
        <v>121</v>
      </c>
      <c r="C16" s="184" t="s">
        <v>122</v>
      </c>
      <c r="D16" s="171" t="s">
        <v>111</v>
      </c>
      <c r="E16" s="172">
        <v>10</v>
      </c>
      <c r="F16" s="173"/>
      <c r="G16" s="174">
        <f>ROUND(E16*F16,2)</f>
        <v>0</v>
      </c>
      <c r="H16" s="159"/>
      <c r="I16" s="158">
        <f>ROUND(E16*H16,2)</f>
        <v>0</v>
      </c>
      <c r="J16" s="159"/>
      <c r="K16" s="158">
        <f>ROUND(E16*J16,2)</f>
        <v>0</v>
      </c>
      <c r="L16" s="158">
        <v>21</v>
      </c>
      <c r="M16" s="158">
        <f>G16*(1+L16/100)</f>
        <v>0</v>
      </c>
      <c r="N16" s="158">
        <v>7.6000000000000004E-4</v>
      </c>
      <c r="O16" s="158">
        <f>ROUND(E16*N16,2)</f>
        <v>0.01</v>
      </c>
      <c r="P16" s="158">
        <v>0</v>
      </c>
      <c r="Q16" s="158">
        <f>ROUND(E16*P16,2)</f>
        <v>0</v>
      </c>
      <c r="R16" s="158"/>
      <c r="S16" s="158" t="s">
        <v>112</v>
      </c>
      <c r="T16" s="158" t="s">
        <v>112</v>
      </c>
      <c r="U16" s="158">
        <v>0.23</v>
      </c>
      <c r="V16" s="158">
        <f>ROUND(E16*U16,2)</f>
        <v>2.2999999999999998</v>
      </c>
      <c r="W16" s="158"/>
      <c r="X16" s="158" t="s">
        <v>113</v>
      </c>
      <c r="Y16" s="148"/>
      <c r="Z16" s="148"/>
      <c r="AA16" s="148"/>
      <c r="AB16" s="148"/>
      <c r="AC16" s="148"/>
      <c r="AD16" s="148"/>
      <c r="AE16" s="148"/>
      <c r="AF16" s="148"/>
      <c r="AG16" s="148" t="s">
        <v>114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55"/>
      <c r="B17" s="156"/>
      <c r="C17" s="185" t="s">
        <v>115</v>
      </c>
      <c r="D17" s="160"/>
      <c r="E17" s="161"/>
      <c r="F17" s="158"/>
      <c r="G17" s="158"/>
      <c r="H17" s="158"/>
      <c r="I17" s="158"/>
      <c r="J17" s="158"/>
      <c r="K17" s="158"/>
      <c r="L17" s="158"/>
      <c r="M17" s="158"/>
      <c r="N17" s="158"/>
      <c r="O17" s="158"/>
      <c r="P17" s="158"/>
      <c r="Q17" s="158"/>
      <c r="R17" s="158"/>
      <c r="S17" s="158"/>
      <c r="T17" s="158"/>
      <c r="U17" s="158"/>
      <c r="V17" s="158"/>
      <c r="W17" s="158"/>
      <c r="X17" s="158"/>
      <c r="Y17" s="148"/>
      <c r="Z17" s="148"/>
      <c r="AA17" s="148"/>
      <c r="AB17" s="148"/>
      <c r="AC17" s="148"/>
      <c r="AD17" s="148"/>
      <c r="AE17" s="148"/>
      <c r="AF17" s="148"/>
      <c r="AG17" s="148" t="s">
        <v>116</v>
      </c>
      <c r="AH17" s="148">
        <v>0</v>
      </c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55"/>
      <c r="B18" s="156"/>
      <c r="C18" s="185" t="s">
        <v>120</v>
      </c>
      <c r="D18" s="160"/>
      <c r="E18" s="161">
        <v>10</v>
      </c>
      <c r="F18" s="158"/>
      <c r="G18" s="158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58"/>
      <c r="Y18" s="148"/>
      <c r="Z18" s="148"/>
      <c r="AA18" s="148"/>
      <c r="AB18" s="148"/>
      <c r="AC18" s="148"/>
      <c r="AD18" s="148"/>
      <c r="AE18" s="148"/>
      <c r="AF18" s="148"/>
      <c r="AG18" s="148" t="s">
        <v>116</v>
      </c>
      <c r="AH18" s="148">
        <v>0</v>
      </c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x14ac:dyDescent="0.2">
      <c r="A19" s="163" t="s">
        <v>107</v>
      </c>
      <c r="B19" s="164" t="s">
        <v>68</v>
      </c>
      <c r="C19" s="183" t="s">
        <v>69</v>
      </c>
      <c r="D19" s="165"/>
      <c r="E19" s="166"/>
      <c r="F19" s="167"/>
      <c r="G19" s="168">
        <f>SUMIF(AG20:AG28,"&lt;&gt;NOR",G20:G28)</f>
        <v>0</v>
      </c>
      <c r="H19" s="162"/>
      <c r="I19" s="162">
        <f>SUM(I20:I28)</f>
        <v>0</v>
      </c>
      <c r="J19" s="162"/>
      <c r="K19" s="162">
        <f>SUM(K20:K28)</f>
        <v>0</v>
      </c>
      <c r="L19" s="162"/>
      <c r="M19" s="162">
        <f>SUM(M20:M28)</f>
        <v>0</v>
      </c>
      <c r="N19" s="162"/>
      <c r="O19" s="162">
        <f>SUM(O20:O28)</f>
        <v>0.11</v>
      </c>
      <c r="P19" s="162"/>
      <c r="Q19" s="162">
        <f>SUM(Q20:Q28)</f>
        <v>0</v>
      </c>
      <c r="R19" s="162"/>
      <c r="S19" s="162"/>
      <c r="T19" s="162"/>
      <c r="U19" s="162"/>
      <c r="V19" s="162">
        <f>SUM(V20:V28)</f>
        <v>24.919999999999998</v>
      </c>
      <c r="W19" s="162"/>
      <c r="X19" s="162"/>
      <c r="AG19" t="s">
        <v>108</v>
      </c>
    </row>
    <row r="20" spans="1:60" outlineLevel="1" x14ac:dyDescent="0.2">
      <c r="A20" s="169">
        <v>4</v>
      </c>
      <c r="B20" s="170" t="s">
        <v>123</v>
      </c>
      <c r="C20" s="184" t="s">
        <v>124</v>
      </c>
      <c r="D20" s="171" t="s">
        <v>111</v>
      </c>
      <c r="E20" s="172">
        <v>90.51</v>
      </c>
      <c r="F20" s="173"/>
      <c r="G20" s="174">
        <f>ROUND(E20*F20,2)</f>
        <v>0</v>
      </c>
      <c r="H20" s="159"/>
      <c r="I20" s="158">
        <f>ROUND(E20*H20,2)</f>
        <v>0</v>
      </c>
      <c r="J20" s="159"/>
      <c r="K20" s="158">
        <f>ROUND(E20*J20,2)</f>
        <v>0</v>
      </c>
      <c r="L20" s="158">
        <v>21</v>
      </c>
      <c r="M20" s="158">
        <f>G20*(1+L20/100)</f>
        <v>0</v>
      </c>
      <c r="N20" s="158">
        <v>1.2099999999999999E-3</v>
      </c>
      <c r="O20" s="158">
        <f>ROUND(E20*N20,2)</f>
        <v>0.11</v>
      </c>
      <c r="P20" s="158">
        <v>0</v>
      </c>
      <c r="Q20" s="158">
        <f>ROUND(E20*P20,2)</f>
        <v>0</v>
      </c>
      <c r="R20" s="158"/>
      <c r="S20" s="158" t="s">
        <v>112</v>
      </c>
      <c r="T20" s="158" t="s">
        <v>112</v>
      </c>
      <c r="U20" s="158">
        <v>0.17699999999999999</v>
      </c>
      <c r="V20" s="158">
        <f>ROUND(E20*U20,2)</f>
        <v>16.02</v>
      </c>
      <c r="W20" s="158"/>
      <c r="X20" s="158" t="s">
        <v>113</v>
      </c>
      <c r="Y20" s="148"/>
      <c r="Z20" s="148"/>
      <c r="AA20" s="148"/>
      <c r="AB20" s="148"/>
      <c r="AC20" s="148"/>
      <c r="AD20" s="148"/>
      <c r="AE20" s="148"/>
      <c r="AF20" s="148"/>
      <c r="AG20" s="148" t="s">
        <v>114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55"/>
      <c r="B21" s="156"/>
      <c r="C21" s="185" t="s">
        <v>125</v>
      </c>
      <c r="D21" s="160"/>
      <c r="E21" s="161"/>
      <c r="F21" s="158"/>
      <c r="G21" s="158"/>
      <c r="H21" s="158"/>
      <c r="I21" s="158"/>
      <c r="J21" s="158"/>
      <c r="K21" s="158"/>
      <c r="L21" s="158"/>
      <c r="M21" s="158"/>
      <c r="N21" s="158"/>
      <c r="O21" s="158"/>
      <c r="P21" s="158"/>
      <c r="Q21" s="158"/>
      <c r="R21" s="158"/>
      <c r="S21" s="158"/>
      <c r="T21" s="158"/>
      <c r="U21" s="158"/>
      <c r="V21" s="158"/>
      <c r="W21" s="158"/>
      <c r="X21" s="158"/>
      <c r="Y21" s="148"/>
      <c r="Z21" s="148"/>
      <c r="AA21" s="148"/>
      <c r="AB21" s="148"/>
      <c r="AC21" s="148"/>
      <c r="AD21" s="148"/>
      <c r="AE21" s="148"/>
      <c r="AF21" s="148"/>
      <c r="AG21" s="148" t="s">
        <v>116</v>
      </c>
      <c r="AH21" s="148">
        <v>0</v>
      </c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55"/>
      <c r="B22" s="156"/>
      <c r="C22" s="185" t="s">
        <v>126</v>
      </c>
      <c r="D22" s="160"/>
      <c r="E22" s="161">
        <v>11.5</v>
      </c>
      <c r="F22" s="158"/>
      <c r="G22" s="158"/>
      <c r="H22" s="158"/>
      <c r="I22" s="158"/>
      <c r="J22" s="158"/>
      <c r="K22" s="158"/>
      <c r="L22" s="158"/>
      <c r="M22" s="158"/>
      <c r="N22" s="158"/>
      <c r="O22" s="158"/>
      <c r="P22" s="158"/>
      <c r="Q22" s="158"/>
      <c r="R22" s="158"/>
      <c r="S22" s="158"/>
      <c r="T22" s="158"/>
      <c r="U22" s="158"/>
      <c r="V22" s="158"/>
      <c r="W22" s="158"/>
      <c r="X22" s="158"/>
      <c r="Y22" s="148"/>
      <c r="Z22" s="148"/>
      <c r="AA22" s="148"/>
      <c r="AB22" s="148"/>
      <c r="AC22" s="148"/>
      <c r="AD22" s="148"/>
      <c r="AE22" s="148"/>
      <c r="AF22" s="148"/>
      <c r="AG22" s="148" t="s">
        <v>116</v>
      </c>
      <c r="AH22" s="148">
        <v>0</v>
      </c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55"/>
      <c r="B23" s="156"/>
      <c r="C23" s="185" t="s">
        <v>127</v>
      </c>
      <c r="D23" s="160"/>
      <c r="E23" s="161"/>
      <c r="F23" s="158"/>
      <c r="G23" s="158"/>
      <c r="H23" s="158"/>
      <c r="I23" s="158"/>
      <c r="J23" s="158"/>
      <c r="K23" s="158"/>
      <c r="L23" s="158"/>
      <c r="M23" s="158"/>
      <c r="N23" s="158"/>
      <c r="O23" s="158"/>
      <c r="P23" s="158"/>
      <c r="Q23" s="158"/>
      <c r="R23" s="158"/>
      <c r="S23" s="158"/>
      <c r="T23" s="158"/>
      <c r="U23" s="158"/>
      <c r="V23" s="158"/>
      <c r="W23" s="158"/>
      <c r="X23" s="158"/>
      <c r="Y23" s="148"/>
      <c r="Z23" s="148"/>
      <c r="AA23" s="148"/>
      <c r="AB23" s="148"/>
      <c r="AC23" s="148"/>
      <c r="AD23" s="148"/>
      <c r="AE23" s="148"/>
      <c r="AF23" s="148"/>
      <c r="AG23" s="148" t="s">
        <v>116</v>
      </c>
      <c r="AH23" s="148">
        <v>0</v>
      </c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">
      <c r="A24" s="155"/>
      <c r="B24" s="156"/>
      <c r="C24" s="185" t="s">
        <v>128</v>
      </c>
      <c r="D24" s="160"/>
      <c r="E24" s="161">
        <v>79.010000000000005</v>
      </c>
      <c r="F24" s="158"/>
      <c r="G24" s="158"/>
      <c r="H24" s="158"/>
      <c r="I24" s="158"/>
      <c r="J24" s="158"/>
      <c r="K24" s="158"/>
      <c r="L24" s="158"/>
      <c r="M24" s="158"/>
      <c r="N24" s="158"/>
      <c r="O24" s="158"/>
      <c r="P24" s="158"/>
      <c r="Q24" s="158"/>
      <c r="R24" s="158"/>
      <c r="S24" s="158"/>
      <c r="T24" s="158"/>
      <c r="U24" s="158"/>
      <c r="V24" s="158"/>
      <c r="W24" s="158"/>
      <c r="X24" s="158"/>
      <c r="Y24" s="148"/>
      <c r="Z24" s="148"/>
      <c r="AA24" s="148"/>
      <c r="AB24" s="148"/>
      <c r="AC24" s="148"/>
      <c r="AD24" s="148"/>
      <c r="AE24" s="148"/>
      <c r="AF24" s="148"/>
      <c r="AG24" s="148" t="s">
        <v>116</v>
      </c>
      <c r="AH24" s="148">
        <v>0</v>
      </c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ht="22.5" outlineLevel="1" x14ac:dyDescent="0.2">
      <c r="A25" s="175">
        <v>5</v>
      </c>
      <c r="B25" s="176" t="s">
        <v>129</v>
      </c>
      <c r="C25" s="193" t="s">
        <v>217</v>
      </c>
      <c r="D25" s="177" t="s">
        <v>130</v>
      </c>
      <c r="E25" s="178">
        <v>2</v>
      </c>
      <c r="F25" s="179"/>
      <c r="G25" s="180">
        <f>ROUND(E25*F25,2)</f>
        <v>0</v>
      </c>
      <c r="H25" s="159"/>
      <c r="I25" s="158">
        <f>ROUND(E25*H25,2)</f>
        <v>0</v>
      </c>
      <c r="J25" s="159"/>
      <c r="K25" s="158">
        <f>ROUND(E25*J25,2)</f>
        <v>0</v>
      </c>
      <c r="L25" s="158">
        <v>21</v>
      </c>
      <c r="M25" s="158">
        <f>G25*(1+L25/100)</f>
        <v>0</v>
      </c>
      <c r="N25" s="158">
        <v>0</v>
      </c>
      <c r="O25" s="158">
        <f>ROUND(E25*N25,2)</f>
        <v>0</v>
      </c>
      <c r="P25" s="158">
        <v>0</v>
      </c>
      <c r="Q25" s="158">
        <f>ROUND(E25*P25,2)</f>
        <v>0</v>
      </c>
      <c r="R25" s="158"/>
      <c r="S25" s="158" t="s">
        <v>112</v>
      </c>
      <c r="T25" s="158" t="s">
        <v>112</v>
      </c>
      <c r="U25" s="158">
        <v>2.46</v>
      </c>
      <c r="V25" s="158">
        <f>ROUND(E25*U25,2)</f>
        <v>4.92</v>
      </c>
      <c r="W25" s="158"/>
      <c r="X25" s="158" t="s">
        <v>113</v>
      </c>
      <c r="Y25" s="148"/>
      <c r="Z25" s="148"/>
      <c r="AA25" s="148"/>
      <c r="AB25" s="148"/>
      <c r="AC25" s="148"/>
      <c r="AD25" s="148"/>
      <c r="AE25" s="148"/>
      <c r="AF25" s="148"/>
      <c r="AG25" s="148" t="s">
        <v>114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ht="22.5" outlineLevel="1" x14ac:dyDescent="0.2">
      <c r="A26" s="169">
        <v>6</v>
      </c>
      <c r="B26" s="170" t="s">
        <v>131</v>
      </c>
      <c r="C26" s="191" t="s">
        <v>218</v>
      </c>
      <c r="D26" s="171" t="s">
        <v>132</v>
      </c>
      <c r="E26" s="172">
        <v>40</v>
      </c>
      <c r="F26" s="173"/>
      <c r="G26" s="174">
        <f>ROUND(E26*F26,2)</f>
        <v>0</v>
      </c>
      <c r="H26" s="159"/>
      <c r="I26" s="158">
        <f>ROUND(E26*H26,2)</f>
        <v>0</v>
      </c>
      <c r="J26" s="159"/>
      <c r="K26" s="158">
        <f>ROUND(E26*J26,2)</f>
        <v>0</v>
      </c>
      <c r="L26" s="158">
        <v>21</v>
      </c>
      <c r="M26" s="158">
        <f>G26*(1+L26/100)</f>
        <v>0</v>
      </c>
      <c r="N26" s="158">
        <v>0</v>
      </c>
      <c r="O26" s="158">
        <f>ROUND(E26*N26,2)</f>
        <v>0</v>
      </c>
      <c r="P26" s="158">
        <v>0</v>
      </c>
      <c r="Q26" s="158">
        <f>ROUND(E26*P26,2)</f>
        <v>0</v>
      </c>
      <c r="R26" s="158"/>
      <c r="S26" s="158" t="s">
        <v>112</v>
      </c>
      <c r="T26" s="158" t="s">
        <v>112</v>
      </c>
      <c r="U26" s="158">
        <v>0</v>
      </c>
      <c r="V26" s="158">
        <f>ROUND(E26*U26,2)</f>
        <v>0</v>
      </c>
      <c r="W26" s="158"/>
      <c r="X26" s="158" t="s">
        <v>113</v>
      </c>
      <c r="Y26" s="148"/>
      <c r="Z26" s="148"/>
      <c r="AA26" s="148"/>
      <c r="AB26" s="148"/>
      <c r="AC26" s="148"/>
      <c r="AD26" s="148"/>
      <c r="AE26" s="148"/>
      <c r="AF26" s="148"/>
      <c r="AG26" s="148" t="s">
        <v>114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55"/>
      <c r="B27" s="156"/>
      <c r="C27" s="192" t="s">
        <v>133</v>
      </c>
      <c r="D27" s="160"/>
      <c r="E27" s="161">
        <v>40</v>
      </c>
      <c r="F27" s="158"/>
      <c r="G27" s="158"/>
      <c r="H27" s="158"/>
      <c r="I27" s="158"/>
      <c r="J27" s="158"/>
      <c r="K27" s="158"/>
      <c r="L27" s="158"/>
      <c r="M27" s="158"/>
      <c r="N27" s="158"/>
      <c r="O27" s="158"/>
      <c r="P27" s="158"/>
      <c r="Q27" s="158"/>
      <c r="R27" s="158"/>
      <c r="S27" s="158"/>
      <c r="T27" s="158"/>
      <c r="U27" s="158"/>
      <c r="V27" s="158"/>
      <c r="W27" s="158"/>
      <c r="X27" s="158"/>
      <c r="Y27" s="148"/>
      <c r="Z27" s="148"/>
      <c r="AA27" s="148"/>
      <c r="AB27" s="148"/>
      <c r="AC27" s="148"/>
      <c r="AD27" s="148"/>
      <c r="AE27" s="148"/>
      <c r="AF27" s="148"/>
      <c r="AG27" s="148" t="s">
        <v>116</v>
      </c>
      <c r="AH27" s="148">
        <v>0</v>
      </c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ht="22.5" outlineLevel="1" x14ac:dyDescent="0.2">
      <c r="A28" s="175">
        <v>7</v>
      </c>
      <c r="B28" s="176" t="s">
        <v>134</v>
      </c>
      <c r="C28" s="193" t="s">
        <v>219</v>
      </c>
      <c r="D28" s="177" t="s">
        <v>130</v>
      </c>
      <c r="E28" s="178">
        <v>2</v>
      </c>
      <c r="F28" s="179"/>
      <c r="G28" s="180">
        <f>ROUND(E28*F28,2)</f>
        <v>0</v>
      </c>
      <c r="H28" s="159"/>
      <c r="I28" s="158">
        <f>ROUND(E28*H28,2)</f>
        <v>0</v>
      </c>
      <c r="J28" s="159"/>
      <c r="K28" s="158">
        <f>ROUND(E28*J28,2)</f>
        <v>0</v>
      </c>
      <c r="L28" s="158">
        <v>21</v>
      </c>
      <c r="M28" s="158">
        <f>G28*(1+L28/100)</f>
        <v>0</v>
      </c>
      <c r="N28" s="158">
        <v>0</v>
      </c>
      <c r="O28" s="158">
        <f>ROUND(E28*N28,2)</f>
        <v>0</v>
      </c>
      <c r="P28" s="158">
        <v>0</v>
      </c>
      <c r="Q28" s="158">
        <f>ROUND(E28*P28,2)</f>
        <v>0</v>
      </c>
      <c r="R28" s="158"/>
      <c r="S28" s="158" t="s">
        <v>112</v>
      </c>
      <c r="T28" s="158" t="s">
        <v>112</v>
      </c>
      <c r="U28" s="158">
        <v>1.99</v>
      </c>
      <c r="V28" s="158">
        <f>ROUND(E28*U28,2)</f>
        <v>3.98</v>
      </c>
      <c r="W28" s="158"/>
      <c r="X28" s="158" t="s">
        <v>113</v>
      </c>
      <c r="Y28" s="148"/>
      <c r="Z28" s="148"/>
      <c r="AA28" s="148"/>
      <c r="AB28" s="148"/>
      <c r="AC28" s="148"/>
      <c r="AD28" s="148"/>
      <c r="AE28" s="148"/>
      <c r="AF28" s="148"/>
      <c r="AG28" s="148" t="s">
        <v>114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ht="25.5" x14ac:dyDescent="0.2">
      <c r="A29" s="163" t="s">
        <v>107</v>
      </c>
      <c r="B29" s="164" t="s">
        <v>70</v>
      </c>
      <c r="C29" s="183" t="s">
        <v>71</v>
      </c>
      <c r="D29" s="165"/>
      <c r="E29" s="166"/>
      <c r="F29" s="167"/>
      <c r="G29" s="168">
        <f>SUMIF(AG30:AG34,"&lt;&gt;NOR",G30:G34)</f>
        <v>0</v>
      </c>
      <c r="H29" s="162"/>
      <c r="I29" s="162">
        <f>SUM(I30:I34)</f>
        <v>0</v>
      </c>
      <c r="J29" s="162"/>
      <c r="K29" s="162">
        <f>SUM(K30:K34)</f>
        <v>0</v>
      </c>
      <c r="L29" s="162"/>
      <c r="M29" s="162">
        <f>SUM(M30:M34)</f>
        <v>0</v>
      </c>
      <c r="N29" s="162"/>
      <c r="O29" s="162">
        <f>SUM(O30:O34)</f>
        <v>0.01</v>
      </c>
      <c r="P29" s="162"/>
      <c r="Q29" s="162">
        <f>SUM(Q30:Q34)</f>
        <v>0</v>
      </c>
      <c r="R29" s="162"/>
      <c r="S29" s="162"/>
      <c r="T29" s="162"/>
      <c r="U29" s="162"/>
      <c r="V29" s="162">
        <f>SUM(V30:V34)</f>
        <v>83.74</v>
      </c>
      <c r="W29" s="162"/>
      <c r="X29" s="162"/>
      <c r="AG29" t="s">
        <v>108</v>
      </c>
    </row>
    <row r="30" spans="1:60" outlineLevel="1" x14ac:dyDescent="0.2">
      <c r="A30" s="169">
        <v>8</v>
      </c>
      <c r="B30" s="170" t="s">
        <v>135</v>
      </c>
      <c r="C30" s="184" t="s">
        <v>136</v>
      </c>
      <c r="D30" s="171" t="s">
        <v>111</v>
      </c>
      <c r="E30" s="172">
        <v>271.87</v>
      </c>
      <c r="F30" s="173"/>
      <c r="G30" s="174">
        <f>ROUND(E30*F30,2)</f>
        <v>0</v>
      </c>
      <c r="H30" s="159"/>
      <c r="I30" s="158">
        <f>ROUND(E30*H30,2)</f>
        <v>0</v>
      </c>
      <c r="J30" s="159"/>
      <c r="K30" s="158">
        <f>ROUND(E30*J30,2)</f>
        <v>0</v>
      </c>
      <c r="L30" s="158">
        <v>21</v>
      </c>
      <c r="M30" s="158">
        <f>G30*(1+L30/100)</f>
        <v>0</v>
      </c>
      <c r="N30" s="158">
        <v>4.0000000000000003E-5</v>
      </c>
      <c r="O30" s="158">
        <f>ROUND(E30*N30,2)</f>
        <v>0.01</v>
      </c>
      <c r="P30" s="158">
        <v>0</v>
      </c>
      <c r="Q30" s="158">
        <f>ROUND(E30*P30,2)</f>
        <v>0</v>
      </c>
      <c r="R30" s="158"/>
      <c r="S30" s="158" t="s">
        <v>112</v>
      </c>
      <c r="T30" s="158" t="s">
        <v>112</v>
      </c>
      <c r="U30" s="158">
        <v>0.308</v>
      </c>
      <c r="V30" s="158">
        <f>ROUND(E30*U30,2)</f>
        <v>83.74</v>
      </c>
      <c r="W30" s="158"/>
      <c r="X30" s="158" t="s">
        <v>113</v>
      </c>
      <c r="Y30" s="148"/>
      <c r="Z30" s="148"/>
      <c r="AA30" s="148"/>
      <c r="AB30" s="148"/>
      <c r="AC30" s="148"/>
      <c r="AD30" s="148"/>
      <c r="AE30" s="148"/>
      <c r="AF30" s="148"/>
      <c r="AG30" s="148" t="s">
        <v>114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55"/>
      <c r="B31" s="156"/>
      <c r="C31" s="185" t="s">
        <v>125</v>
      </c>
      <c r="D31" s="160"/>
      <c r="E31" s="161"/>
      <c r="F31" s="158"/>
      <c r="G31" s="158"/>
      <c r="H31" s="158"/>
      <c r="I31" s="158"/>
      <c r="J31" s="158"/>
      <c r="K31" s="158"/>
      <c r="L31" s="158"/>
      <c r="M31" s="158"/>
      <c r="N31" s="158"/>
      <c r="O31" s="158"/>
      <c r="P31" s="158"/>
      <c r="Q31" s="158"/>
      <c r="R31" s="158"/>
      <c r="S31" s="158"/>
      <c r="T31" s="158"/>
      <c r="U31" s="158"/>
      <c r="V31" s="158"/>
      <c r="W31" s="158"/>
      <c r="X31" s="158"/>
      <c r="Y31" s="148"/>
      <c r="Z31" s="148"/>
      <c r="AA31" s="148"/>
      <c r="AB31" s="148"/>
      <c r="AC31" s="148"/>
      <c r="AD31" s="148"/>
      <c r="AE31" s="148"/>
      <c r="AF31" s="148"/>
      <c r="AG31" s="148" t="s">
        <v>116</v>
      </c>
      <c r="AH31" s="148">
        <v>0</v>
      </c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55"/>
      <c r="B32" s="156"/>
      <c r="C32" s="185" t="s">
        <v>137</v>
      </c>
      <c r="D32" s="160"/>
      <c r="E32" s="161">
        <v>54.05</v>
      </c>
      <c r="F32" s="158"/>
      <c r="G32" s="158"/>
      <c r="H32" s="158"/>
      <c r="I32" s="158"/>
      <c r="J32" s="158"/>
      <c r="K32" s="158"/>
      <c r="L32" s="158"/>
      <c r="M32" s="158"/>
      <c r="N32" s="158"/>
      <c r="O32" s="158"/>
      <c r="P32" s="158"/>
      <c r="Q32" s="158"/>
      <c r="R32" s="158"/>
      <c r="S32" s="158"/>
      <c r="T32" s="158"/>
      <c r="U32" s="158"/>
      <c r="V32" s="158"/>
      <c r="W32" s="158"/>
      <c r="X32" s="158"/>
      <c r="Y32" s="148"/>
      <c r="Z32" s="148"/>
      <c r="AA32" s="148"/>
      <c r="AB32" s="148"/>
      <c r="AC32" s="148"/>
      <c r="AD32" s="148"/>
      <c r="AE32" s="148"/>
      <c r="AF32" s="148"/>
      <c r="AG32" s="148" t="s">
        <v>116</v>
      </c>
      <c r="AH32" s="148">
        <v>0</v>
      </c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55"/>
      <c r="B33" s="156"/>
      <c r="C33" s="185" t="s">
        <v>127</v>
      </c>
      <c r="D33" s="160"/>
      <c r="E33" s="161"/>
      <c r="F33" s="158"/>
      <c r="G33" s="158"/>
      <c r="H33" s="158"/>
      <c r="I33" s="158"/>
      <c r="J33" s="158"/>
      <c r="K33" s="158"/>
      <c r="L33" s="158"/>
      <c r="M33" s="158"/>
      <c r="N33" s="158"/>
      <c r="O33" s="158"/>
      <c r="P33" s="158"/>
      <c r="Q33" s="158"/>
      <c r="R33" s="158"/>
      <c r="S33" s="158"/>
      <c r="T33" s="158"/>
      <c r="U33" s="158"/>
      <c r="V33" s="158"/>
      <c r="W33" s="158"/>
      <c r="X33" s="158"/>
      <c r="Y33" s="148"/>
      <c r="Z33" s="148"/>
      <c r="AA33" s="148"/>
      <c r="AB33" s="148"/>
      <c r="AC33" s="148"/>
      <c r="AD33" s="148"/>
      <c r="AE33" s="148"/>
      <c r="AF33" s="148"/>
      <c r="AG33" s="148" t="s">
        <v>116</v>
      </c>
      <c r="AH33" s="148">
        <v>0</v>
      </c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55"/>
      <c r="B34" s="156"/>
      <c r="C34" s="185" t="s">
        <v>138</v>
      </c>
      <c r="D34" s="160"/>
      <c r="E34" s="161">
        <v>217.82</v>
      </c>
      <c r="F34" s="158"/>
      <c r="G34" s="158"/>
      <c r="H34" s="158"/>
      <c r="I34" s="158"/>
      <c r="J34" s="158"/>
      <c r="K34" s="158"/>
      <c r="L34" s="158"/>
      <c r="M34" s="158"/>
      <c r="N34" s="158"/>
      <c r="O34" s="158"/>
      <c r="P34" s="158"/>
      <c r="Q34" s="158"/>
      <c r="R34" s="158"/>
      <c r="S34" s="158"/>
      <c r="T34" s="158"/>
      <c r="U34" s="158"/>
      <c r="V34" s="158"/>
      <c r="W34" s="158"/>
      <c r="X34" s="158"/>
      <c r="Y34" s="148"/>
      <c r="Z34" s="148"/>
      <c r="AA34" s="148"/>
      <c r="AB34" s="148"/>
      <c r="AC34" s="148"/>
      <c r="AD34" s="148"/>
      <c r="AE34" s="148"/>
      <c r="AF34" s="148"/>
      <c r="AG34" s="148" t="s">
        <v>116</v>
      </c>
      <c r="AH34" s="148">
        <v>0</v>
      </c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x14ac:dyDescent="0.2">
      <c r="A35" s="163" t="s">
        <v>107</v>
      </c>
      <c r="B35" s="164" t="s">
        <v>72</v>
      </c>
      <c r="C35" s="183" t="s">
        <v>73</v>
      </c>
      <c r="D35" s="165"/>
      <c r="E35" s="166"/>
      <c r="F35" s="167"/>
      <c r="G35" s="168">
        <f>SUMIF(AG36:AG36,"&lt;&gt;NOR",G36:G36)</f>
        <v>0</v>
      </c>
      <c r="H35" s="162"/>
      <c r="I35" s="162">
        <f>SUM(I36:I36)</f>
        <v>0</v>
      </c>
      <c r="J35" s="162"/>
      <c r="K35" s="162">
        <f>SUM(K36:K36)</f>
        <v>0</v>
      </c>
      <c r="L35" s="162"/>
      <c r="M35" s="162">
        <f>SUM(M36:M36)</f>
        <v>0</v>
      </c>
      <c r="N35" s="162"/>
      <c r="O35" s="162">
        <f>SUM(O36:O36)</f>
        <v>0</v>
      </c>
      <c r="P35" s="162"/>
      <c r="Q35" s="162">
        <f>SUM(Q36:Q36)</f>
        <v>0</v>
      </c>
      <c r="R35" s="162"/>
      <c r="S35" s="162"/>
      <c r="T35" s="162"/>
      <c r="U35" s="162"/>
      <c r="V35" s="162">
        <f>SUM(V36:V36)</f>
        <v>4.79</v>
      </c>
      <c r="W35" s="162"/>
      <c r="X35" s="162"/>
      <c r="AG35" t="s">
        <v>108</v>
      </c>
    </row>
    <row r="36" spans="1:60" outlineLevel="1" x14ac:dyDescent="0.2">
      <c r="A36" s="175">
        <v>9</v>
      </c>
      <c r="B36" s="176" t="s">
        <v>139</v>
      </c>
      <c r="C36" s="186" t="s">
        <v>140</v>
      </c>
      <c r="D36" s="177" t="s">
        <v>141</v>
      </c>
      <c r="E36" s="178">
        <v>2.56019</v>
      </c>
      <c r="F36" s="179"/>
      <c r="G36" s="180">
        <f>ROUND(E36*F36,2)</f>
        <v>0</v>
      </c>
      <c r="H36" s="159"/>
      <c r="I36" s="158">
        <f>ROUND(E36*H36,2)</f>
        <v>0</v>
      </c>
      <c r="J36" s="159"/>
      <c r="K36" s="158">
        <f>ROUND(E36*J36,2)</f>
        <v>0</v>
      </c>
      <c r="L36" s="158">
        <v>21</v>
      </c>
      <c r="M36" s="158">
        <f>G36*(1+L36/100)</f>
        <v>0</v>
      </c>
      <c r="N36" s="158">
        <v>0</v>
      </c>
      <c r="O36" s="158">
        <f>ROUND(E36*N36,2)</f>
        <v>0</v>
      </c>
      <c r="P36" s="158">
        <v>0</v>
      </c>
      <c r="Q36" s="158">
        <f>ROUND(E36*P36,2)</f>
        <v>0</v>
      </c>
      <c r="R36" s="158"/>
      <c r="S36" s="158" t="s">
        <v>112</v>
      </c>
      <c r="T36" s="158" t="s">
        <v>112</v>
      </c>
      <c r="U36" s="158">
        <v>1.8720000000000001</v>
      </c>
      <c r="V36" s="158">
        <f>ROUND(E36*U36,2)</f>
        <v>4.79</v>
      </c>
      <c r="W36" s="158"/>
      <c r="X36" s="158" t="s">
        <v>142</v>
      </c>
      <c r="Y36" s="148"/>
      <c r="Z36" s="148"/>
      <c r="AA36" s="148"/>
      <c r="AB36" s="148"/>
      <c r="AC36" s="148"/>
      <c r="AD36" s="148"/>
      <c r="AE36" s="148"/>
      <c r="AF36" s="148"/>
      <c r="AG36" s="148" t="s">
        <v>143</v>
      </c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x14ac:dyDescent="0.2">
      <c r="A37" s="163" t="s">
        <v>107</v>
      </c>
      <c r="B37" s="164" t="s">
        <v>74</v>
      </c>
      <c r="C37" s="183" t="s">
        <v>75</v>
      </c>
      <c r="D37" s="165"/>
      <c r="E37" s="166"/>
      <c r="F37" s="167"/>
      <c r="G37" s="168">
        <f>SUMIF(AG38:AG49,"&lt;&gt;NOR",G38:G49)</f>
        <v>0</v>
      </c>
      <c r="H37" s="162"/>
      <c r="I37" s="162">
        <f>SUM(I38:I49)</f>
        <v>0</v>
      </c>
      <c r="J37" s="162"/>
      <c r="K37" s="162">
        <f>SUM(K38:K49)</f>
        <v>0</v>
      </c>
      <c r="L37" s="162"/>
      <c r="M37" s="162">
        <f>SUM(M38:M49)</f>
        <v>0</v>
      </c>
      <c r="N37" s="162"/>
      <c r="O37" s="162">
        <f>SUM(O38:O49)</f>
        <v>0.11</v>
      </c>
      <c r="P37" s="162"/>
      <c r="Q37" s="162">
        <f>SUM(Q38:Q49)</f>
        <v>0</v>
      </c>
      <c r="R37" s="162"/>
      <c r="S37" s="162"/>
      <c r="T37" s="162"/>
      <c r="U37" s="162"/>
      <c r="V37" s="162">
        <f>SUM(V38:V49)</f>
        <v>13.270000000000001</v>
      </c>
      <c r="W37" s="162"/>
      <c r="X37" s="162"/>
      <c r="AG37" t="s">
        <v>108</v>
      </c>
    </row>
    <row r="38" spans="1:60" outlineLevel="1" x14ac:dyDescent="0.2">
      <c r="A38" s="169">
        <v>10</v>
      </c>
      <c r="B38" s="170" t="s">
        <v>144</v>
      </c>
      <c r="C38" s="184" t="s">
        <v>145</v>
      </c>
      <c r="D38" s="171" t="s">
        <v>111</v>
      </c>
      <c r="E38" s="172">
        <v>271.87</v>
      </c>
      <c r="F38" s="173"/>
      <c r="G38" s="174">
        <f>ROUND(E38*F38,2)</f>
        <v>0</v>
      </c>
      <c r="H38" s="159"/>
      <c r="I38" s="158">
        <f>ROUND(E38*H38,2)</f>
        <v>0</v>
      </c>
      <c r="J38" s="159"/>
      <c r="K38" s="158">
        <f>ROUND(E38*J38,2)</f>
        <v>0</v>
      </c>
      <c r="L38" s="158">
        <v>21</v>
      </c>
      <c r="M38" s="158">
        <f>G38*(1+L38/100)</f>
        <v>0</v>
      </c>
      <c r="N38" s="158">
        <v>3.5E-4</v>
      </c>
      <c r="O38" s="158">
        <f>ROUND(E38*N38,2)</f>
        <v>0.1</v>
      </c>
      <c r="P38" s="158">
        <v>0</v>
      </c>
      <c r="Q38" s="158">
        <f>ROUND(E38*P38,2)</f>
        <v>0</v>
      </c>
      <c r="R38" s="158"/>
      <c r="S38" s="158" t="s">
        <v>112</v>
      </c>
      <c r="T38" s="158" t="s">
        <v>112</v>
      </c>
      <c r="U38" s="158">
        <v>1.35E-2</v>
      </c>
      <c r="V38" s="158">
        <f>ROUND(E38*U38,2)</f>
        <v>3.67</v>
      </c>
      <c r="W38" s="158"/>
      <c r="X38" s="158" t="s">
        <v>113</v>
      </c>
      <c r="Y38" s="148"/>
      <c r="Z38" s="148"/>
      <c r="AA38" s="148"/>
      <c r="AB38" s="148"/>
      <c r="AC38" s="148"/>
      <c r="AD38" s="148"/>
      <c r="AE38" s="148"/>
      <c r="AF38" s="148"/>
      <c r="AG38" s="148" t="s">
        <v>114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">
      <c r="A39" s="155"/>
      <c r="B39" s="156"/>
      <c r="C39" s="185" t="s">
        <v>125</v>
      </c>
      <c r="D39" s="160"/>
      <c r="E39" s="161"/>
      <c r="F39" s="158"/>
      <c r="G39" s="158"/>
      <c r="H39" s="158"/>
      <c r="I39" s="158"/>
      <c r="J39" s="158"/>
      <c r="K39" s="158"/>
      <c r="L39" s="158"/>
      <c r="M39" s="158"/>
      <c r="N39" s="158"/>
      <c r="O39" s="158"/>
      <c r="P39" s="158"/>
      <c r="Q39" s="158"/>
      <c r="R39" s="158"/>
      <c r="S39" s="158"/>
      <c r="T39" s="158"/>
      <c r="U39" s="158"/>
      <c r="V39" s="158"/>
      <c r="W39" s="158"/>
      <c r="X39" s="158"/>
      <c r="Y39" s="148"/>
      <c r="Z39" s="148"/>
      <c r="AA39" s="148"/>
      <c r="AB39" s="148"/>
      <c r="AC39" s="148"/>
      <c r="AD39" s="148"/>
      <c r="AE39" s="148"/>
      <c r="AF39" s="148"/>
      <c r="AG39" s="148" t="s">
        <v>116</v>
      </c>
      <c r="AH39" s="148">
        <v>0</v>
      </c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55"/>
      <c r="B40" s="156"/>
      <c r="C40" s="185" t="s">
        <v>137</v>
      </c>
      <c r="D40" s="160"/>
      <c r="E40" s="161">
        <v>54.05</v>
      </c>
      <c r="F40" s="158"/>
      <c r="G40" s="158"/>
      <c r="H40" s="158"/>
      <c r="I40" s="158"/>
      <c r="J40" s="158"/>
      <c r="K40" s="158"/>
      <c r="L40" s="158"/>
      <c r="M40" s="158"/>
      <c r="N40" s="158"/>
      <c r="O40" s="158"/>
      <c r="P40" s="158"/>
      <c r="Q40" s="158"/>
      <c r="R40" s="158"/>
      <c r="S40" s="158"/>
      <c r="T40" s="158"/>
      <c r="U40" s="158"/>
      <c r="V40" s="158"/>
      <c r="W40" s="158"/>
      <c r="X40" s="158"/>
      <c r="Y40" s="148"/>
      <c r="Z40" s="148"/>
      <c r="AA40" s="148"/>
      <c r="AB40" s="148"/>
      <c r="AC40" s="148"/>
      <c r="AD40" s="148"/>
      <c r="AE40" s="148"/>
      <c r="AF40" s="148"/>
      <c r="AG40" s="148" t="s">
        <v>116</v>
      </c>
      <c r="AH40" s="148">
        <v>0</v>
      </c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2">
      <c r="A41" s="155"/>
      <c r="B41" s="156"/>
      <c r="C41" s="185" t="s">
        <v>127</v>
      </c>
      <c r="D41" s="160"/>
      <c r="E41" s="161"/>
      <c r="F41" s="158"/>
      <c r="G41" s="158"/>
      <c r="H41" s="158"/>
      <c r="I41" s="158"/>
      <c r="J41" s="158"/>
      <c r="K41" s="158"/>
      <c r="L41" s="158"/>
      <c r="M41" s="158"/>
      <c r="N41" s="158"/>
      <c r="O41" s="158"/>
      <c r="P41" s="158"/>
      <c r="Q41" s="158"/>
      <c r="R41" s="158"/>
      <c r="S41" s="158"/>
      <c r="T41" s="158"/>
      <c r="U41" s="158"/>
      <c r="V41" s="158"/>
      <c r="W41" s="158"/>
      <c r="X41" s="158"/>
      <c r="Y41" s="148"/>
      <c r="Z41" s="148"/>
      <c r="AA41" s="148"/>
      <c r="AB41" s="148"/>
      <c r="AC41" s="148"/>
      <c r="AD41" s="148"/>
      <c r="AE41" s="148"/>
      <c r="AF41" s="148"/>
      <c r="AG41" s="148" t="s">
        <v>116</v>
      </c>
      <c r="AH41" s="148">
        <v>0</v>
      </c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">
      <c r="A42" s="155"/>
      <c r="B42" s="156"/>
      <c r="C42" s="185" t="s">
        <v>138</v>
      </c>
      <c r="D42" s="160"/>
      <c r="E42" s="161">
        <v>217.82</v>
      </c>
      <c r="F42" s="158"/>
      <c r="G42" s="158"/>
      <c r="H42" s="158"/>
      <c r="I42" s="158"/>
      <c r="J42" s="158"/>
      <c r="K42" s="158"/>
      <c r="L42" s="158"/>
      <c r="M42" s="158"/>
      <c r="N42" s="158"/>
      <c r="O42" s="158"/>
      <c r="P42" s="158"/>
      <c r="Q42" s="158"/>
      <c r="R42" s="158"/>
      <c r="S42" s="158"/>
      <c r="T42" s="158"/>
      <c r="U42" s="158"/>
      <c r="V42" s="158"/>
      <c r="W42" s="158"/>
      <c r="X42" s="158"/>
      <c r="Y42" s="148"/>
      <c r="Z42" s="148"/>
      <c r="AA42" s="148"/>
      <c r="AB42" s="148"/>
      <c r="AC42" s="148"/>
      <c r="AD42" s="148"/>
      <c r="AE42" s="148"/>
      <c r="AF42" s="148"/>
      <c r="AG42" s="148" t="s">
        <v>116</v>
      </c>
      <c r="AH42" s="148">
        <v>0</v>
      </c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">
      <c r="A43" s="175">
        <v>11</v>
      </c>
      <c r="B43" s="176" t="s">
        <v>146</v>
      </c>
      <c r="C43" s="186" t="s">
        <v>147</v>
      </c>
      <c r="D43" s="177" t="s">
        <v>148</v>
      </c>
      <c r="E43" s="178">
        <v>40</v>
      </c>
      <c r="F43" s="179"/>
      <c r="G43" s="180">
        <f>ROUND(E43*F43,2)</f>
        <v>0</v>
      </c>
      <c r="H43" s="159"/>
      <c r="I43" s="158">
        <f>ROUND(E43*H43,2)</f>
        <v>0</v>
      </c>
      <c r="J43" s="159"/>
      <c r="K43" s="158">
        <f>ROUND(E43*J43,2)</f>
        <v>0</v>
      </c>
      <c r="L43" s="158">
        <v>21</v>
      </c>
      <c r="M43" s="158">
        <f>G43*(1+L43/100)</f>
        <v>0</v>
      </c>
      <c r="N43" s="158">
        <v>0</v>
      </c>
      <c r="O43" s="158">
        <f>ROUND(E43*N43,2)</f>
        <v>0</v>
      </c>
      <c r="P43" s="158">
        <v>0</v>
      </c>
      <c r="Q43" s="158">
        <f>ROUND(E43*P43,2)</f>
        <v>0</v>
      </c>
      <c r="R43" s="158"/>
      <c r="S43" s="158" t="s">
        <v>149</v>
      </c>
      <c r="T43" s="158" t="s">
        <v>150</v>
      </c>
      <c r="U43" s="158">
        <v>0</v>
      </c>
      <c r="V43" s="158">
        <f>ROUND(E43*U43,2)</f>
        <v>0</v>
      </c>
      <c r="W43" s="158"/>
      <c r="X43" s="158" t="s">
        <v>113</v>
      </c>
      <c r="Y43" s="148"/>
      <c r="Z43" s="148"/>
      <c r="AA43" s="148"/>
      <c r="AB43" s="148"/>
      <c r="AC43" s="148"/>
      <c r="AD43" s="148"/>
      <c r="AE43" s="148"/>
      <c r="AF43" s="148"/>
      <c r="AG43" s="148" t="s">
        <v>114</v>
      </c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">
      <c r="A44" s="169">
        <v>12</v>
      </c>
      <c r="B44" s="170" t="s">
        <v>151</v>
      </c>
      <c r="C44" s="184" t="s">
        <v>152</v>
      </c>
      <c r="D44" s="171" t="s">
        <v>111</v>
      </c>
      <c r="E44" s="172">
        <v>40</v>
      </c>
      <c r="F44" s="173"/>
      <c r="G44" s="174">
        <f>ROUND(E44*F44,2)</f>
        <v>0</v>
      </c>
      <c r="H44" s="159"/>
      <c r="I44" s="158">
        <f>ROUND(E44*H44,2)</f>
        <v>0</v>
      </c>
      <c r="J44" s="159"/>
      <c r="K44" s="158">
        <f>ROUND(E44*J44,2)</f>
        <v>0</v>
      </c>
      <c r="L44" s="158">
        <v>21</v>
      </c>
      <c r="M44" s="158">
        <f>G44*(1+L44/100)</f>
        <v>0</v>
      </c>
      <c r="N44" s="158">
        <v>6.9999999999999994E-5</v>
      </c>
      <c r="O44" s="158">
        <f>ROUND(E44*N44,2)</f>
        <v>0</v>
      </c>
      <c r="P44" s="158">
        <v>0</v>
      </c>
      <c r="Q44" s="158">
        <f>ROUND(E44*P44,2)</f>
        <v>0</v>
      </c>
      <c r="R44" s="158"/>
      <c r="S44" s="158" t="s">
        <v>112</v>
      </c>
      <c r="T44" s="158" t="s">
        <v>112</v>
      </c>
      <c r="U44" s="158">
        <v>0.03</v>
      </c>
      <c r="V44" s="158">
        <f>ROUND(E44*U44,2)</f>
        <v>1.2</v>
      </c>
      <c r="W44" s="158"/>
      <c r="X44" s="158" t="s">
        <v>113</v>
      </c>
      <c r="Y44" s="148"/>
      <c r="Z44" s="148"/>
      <c r="AA44" s="148"/>
      <c r="AB44" s="148"/>
      <c r="AC44" s="148"/>
      <c r="AD44" s="148"/>
      <c r="AE44" s="148"/>
      <c r="AF44" s="148"/>
      <c r="AG44" s="148" t="s">
        <v>153</v>
      </c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">
      <c r="A45" s="155"/>
      <c r="B45" s="156"/>
      <c r="C45" s="185" t="s">
        <v>115</v>
      </c>
      <c r="D45" s="160"/>
      <c r="E45" s="161"/>
      <c r="F45" s="158"/>
      <c r="G45" s="158"/>
      <c r="H45" s="158"/>
      <c r="I45" s="158"/>
      <c r="J45" s="158"/>
      <c r="K45" s="158"/>
      <c r="L45" s="158"/>
      <c r="M45" s="158"/>
      <c r="N45" s="158"/>
      <c r="O45" s="158"/>
      <c r="P45" s="158"/>
      <c r="Q45" s="158"/>
      <c r="R45" s="158"/>
      <c r="S45" s="158"/>
      <c r="T45" s="158"/>
      <c r="U45" s="158"/>
      <c r="V45" s="158"/>
      <c r="W45" s="158"/>
      <c r="X45" s="158"/>
      <c r="Y45" s="148"/>
      <c r="Z45" s="148"/>
      <c r="AA45" s="148"/>
      <c r="AB45" s="148"/>
      <c r="AC45" s="148"/>
      <c r="AD45" s="148"/>
      <c r="AE45" s="148"/>
      <c r="AF45" s="148"/>
      <c r="AG45" s="148" t="s">
        <v>116</v>
      </c>
      <c r="AH45" s="148">
        <v>0</v>
      </c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">
      <c r="A46" s="155"/>
      <c r="B46" s="156"/>
      <c r="C46" s="185" t="s">
        <v>117</v>
      </c>
      <c r="D46" s="160"/>
      <c r="E46" s="161">
        <v>40</v>
      </c>
      <c r="F46" s="158"/>
      <c r="G46" s="158"/>
      <c r="H46" s="158"/>
      <c r="I46" s="158"/>
      <c r="J46" s="158"/>
      <c r="K46" s="158"/>
      <c r="L46" s="158"/>
      <c r="M46" s="158"/>
      <c r="N46" s="158"/>
      <c r="O46" s="158"/>
      <c r="P46" s="158"/>
      <c r="Q46" s="158"/>
      <c r="R46" s="158"/>
      <c r="S46" s="158"/>
      <c r="T46" s="158"/>
      <c r="U46" s="158"/>
      <c r="V46" s="158"/>
      <c r="W46" s="158"/>
      <c r="X46" s="158"/>
      <c r="Y46" s="148"/>
      <c r="Z46" s="148"/>
      <c r="AA46" s="148"/>
      <c r="AB46" s="148"/>
      <c r="AC46" s="148"/>
      <c r="AD46" s="148"/>
      <c r="AE46" s="148"/>
      <c r="AF46" s="148"/>
      <c r="AG46" s="148" t="s">
        <v>116</v>
      </c>
      <c r="AH46" s="148">
        <v>0</v>
      </c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75">
        <v>13</v>
      </c>
      <c r="B47" s="176" t="s">
        <v>154</v>
      </c>
      <c r="C47" s="186" t="s">
        <v>155</v>
      </c>
      <c r="D47" s="177" t="s">
        <v>111</v>
      </c>
      <c r="E47" s="178">
        <v>40</v>
      </c>
      <c r="F47" s="179"/>
      <c r="G47" s="180">
        <f>ROUND(E47*F47,2)</f>
        <v>0</v>
      </c>
      <c r="H47" s="159"/>
      <c r="I47" s="158">
        <f>ROUND(E47*H47,2)</f>
        <v>0</v>
      </c>
      <c r="J47" s="159"/>
      <c r="K47" s="158">
        <f>ROUND(E47*J47,2)</f>
        <v>0</v>
      </c>
      <c r="L47" s="158">
        <v>21</v>
      </c>
      <c r="M47" s="158">
        <f>G47*(1+L47/100)</f>
        <v>0</v>
      </c>
      <c r="N47" s="158">
        <v>2.9E-4</v>
      </c>
      <c r="O47" s="158">
        <f>ROUND(E47*N47,2)</f>
        <v>0.01</v>
      </c>
      <c r="P47" s="158">
        <v>0</v>
      </c>
      <c r="Q47" s="158">
        <f>ROUND(E47*P47,2)</f>
        <v>0</v>
      </c>
      <c r="R47" s="158"/>
      <c r="S47" s="158" t="s">
        <v>112</v>
      </c>
      <c r="T47" s="158" t="s">
        <v>112</v>
      </c>
      <c r="U47" s="158">
        <v>0.1</v>
      </c>
      <c r="V47" s="158">
        <f>ROUND(E47*U47,2)</f>
        <v>4</v>
      </c>
      <c r="W47" s="158"/>
      <c r="X47" s="158" t="s">
        <v>113</v>
      </c>
      <c r="Y47" s="148"/>
      <c r="Z47" s="148"/>
      <c r="AA47" s="148"/>
      <c r="AB47" s="148"/>
      <c r="AC47" s="148"/>
      <c r="AD47" s="148"/>
      <c r="AE47" s="148"/>
      <c r="AF47" s="148"/>
      <c r="AG47" s="148" t="s">
        <v>153</v>
      </c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">
      <c r="A48" s="175">
        <v>14</v>
      </c>
      <c r="B48" s="176" t="s">
        <v>156</v>
      </c>
      <c r="C48" s="186" t="s">
        <v>157</v>
      </c>
      <c r="D48" s="177" t="s">
        <v>111</v>
      </c>
      <c r="E48" s="178">
        <v>40</v>
      </c>
      <c r="F48" s="179"/>
      <c r="G48" s="180">
        <f>ROUND(E48*F48,2)</f>
        <v>0</v>
      </c>
      <c r="H48" s="159"/>
      <c r="I48" s="158">
        <f>ROUND(E48*H48,2)</f>
        <v>0</v>
      </c>
      <c r="J48" s="159"/>
      <c r="K48" s="158">
        <f>ROUND(E48*J48,2)</f>
        <v>0</v>
      </c>
      <c r="L48" s="158">
        <v>21</v>
      </c>
      <c r="M48" s="158">
        <f>G48*(1+L48/100)</f>
        <v>0</v>
      </c>
      <c r="N48" s="158">
        <v>0</v>
      </c>
      <c r="O48" s="158">
        <f>ROUND(E48*N48,2)</f>
        <v>0</v>
      </c>
      <c r="P48" s="158">
        <v>0</v>
      </c>
      <c r="Q48" s="158">
        <f>ROUND(E48*P48,2)</f>
        <v>0</v>
      </c>
      <c r="R48" s="158"/>
      <c r="S48" s="158" t="s">
        <v>112</v>
      </c>
      <c r="T48" s="158" t="s">
        <v>112</v>
      </c>
      <c r="U48" s="158">
        <v>7.0000000000000007E-2</v>
      </c>
      <c r="V48" s="158">
        <f>ROUND(E48*U48,2)</f>
        <v>2.8</v>
      </c>
      <c r="W48" s="158"/>
      <c r="X48" s="158" t="s">
        <v>113</v>
      </c>
      <c r="Y48" s="148"/>
      <c r="Z48" s="148"/>
      <c r="AA48" s="148"/>
      <c r="AB48" s="148"/>
      <c r="AC48" s="148"/>
      <c r="AD48" s="148"/>
      <c r="AE48" s="148"/>
      <c r="AF48" s="148"/>
      <c r="AG48" s="148" t="s">
        <v>153</v>
      </c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">
      <c r="A49" s="175">
        <v>15</v>
      </c>
      <c r="B49" s="176" t="s">
        <v>158</v>
      </c>
      <c r="C49" s="186" t="s">
        <v>159</v>
      </c>
      <c r="D49" s="177" t="s">
        <v>111</v>
      </c>
      <c r="E49" s="178">
        <v>40</v>
      </c>
      <c r="F49" s="179"/>
      <c r="G49" s="180">
        <f>ROUND(E49*F49,2)</f>
        <v>0</v>
      </c>
      <c r="H49" s="159"/>
      <c r="I49" s="158">
        <f>ROUND(E49*H49,2)</f>
        <v>0</v>
      </c>
      <c r="J49" s="159"/>
      <c r="K49" s="158">
        <f>ROUND(E49*J49,2)</f>
        <v>0</v>
      </c>
      <c r="L49" s="158">
        <v>21</v>
      </c>
      <c r="M49" s="158">
        <f>G49*(1+L49/100)</f>
        <v>0</v>
      </c>
      <c r="N49" s="158">
        <v>0</v>
      </c>
      <c r="O49" s="158">
        <f>ROUND(E49*N49,2)</f>
        <v>0</v>
      </c>
      <c r="P49" s="158">
        <v>0</v>
      </c>
      <c r="Q49" s="158">
        <f>ROUND(E49*P49,2)</f>
        <v>0</v>
      </c>
      <c r="R49" s="158"/>
      <c r="S49" s="158" t="s">
        <v>112</v>
      </c>
      <c r="T49" s="158" t="s">
        <v>112</v>
      </c>
      <c r="U49" s="158">
        <v>0.04</v>
      </c>
      <c r="V49" s="158">
        <f>ROUND(E49*U49,2)</f>
        <v>1.6</v>
      </c>
      <c r="W49" s="158"/>
      <c r="X49" s="158" t="s">
        <v>113</v>
      </c>
      <c r="Y49" s="148"/>
      <c r="Z49" s="148"/>
      <c r="AA49" s="148"/>
      <c r="AB49" s="148"/>
      <c r="AC49" s="148"/>
      <c r="AD49" s="148"/>
      <c r="AE49" s="148"/>
      <c r="AF49" s="148"/>
      <c r="AG49" s="148" t="s">
        <v>153</v>
      </c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x14ac:dyDescent="0.2">
      <c r="A50" s="163" t="s">
        <v>107</v>
      </c>
      <c r="B50" s="164" t="s">
        <v>76</v>
      </c>
      <c r="C50" s="183" t="s">
        <v>77</v>
      </c>
      <c r="D50" s="165"/>
      <c r="E50" s="166"/>
      <c r="F50" s="167"/>
      <c r="G50" s="168">
        <f>SUMIF(AG51:AG58,"&lt;&gt;NOR",G51:G58)</f>
        <v>0</v>
      </c>
      <c r="H50" s="162"/>
      <c r="I50" s="162">
        <f>SUM(I51:I58)</f>
        <v>0</v>
      </c>
      <c r="J50" s="162"/>
      <c r="K50" s="162">
        <f>SUM(K51:K58)</f>
        <v>0</v>
      </c>
      <c r="L50" s="162"/>
      <c r="M50" s="162">
        <f>SUM(M51:M58)</f>
        <v>0</v>
      </c>
      <c r="N50" s="162"/>
      <c r="O50" s="162">
        <f>SUM(O51:O58)</f>
        <v>0</v>
      </c>
      <c r="P50" s="162"/>
      <c r="Q50" s="162">
        <f>SUM(Q51:Q58)</f>
        <v>0</v>
      </c>
      <c r="R50" s="162"/>
      <c r="S50" s="162"/>
      <c r="T50" s="162"/>
      <c r="U50" s="162"/>
      <c r="V50" s="162">
        <f>SUM(V51:V58)</f>
        <v>0</v>
      </c>
      <c r="W50" s="162"/>
      <c r="X50" s="162"/>
      <c r="AG50" t="s">
        <v>108</v>
      </c>
    </row>
    <row r="51" spans="1:60" ht="22.5" outlineLevel="1" x14ac:dyDescent="0.2">
      <c r="A51" s="175">
        <v>16</v>
      </c>
      <c r="B51" s="176" t="s">
        <v>160</v>
      </c>
      <c r="C51" s="186" t="s">
        <v>161</v>
      </c>
      <c r="D51" s="177" t="s">
        <v>162</v>
      </c>
      <c r="E51" s="178">
        <v>1</v>
      </c>
      <c r="F51" s="179"/>
      <c r="G51" s="180">
        <f t="shared" ref="G51:G58" si="0">ROUND(E51*F51,2)</f>
        <v>0</v>
      </c>
      <c r="H51" s="159"/>
      <c r="I51" s="158">
        <f t="shared" ref="I51:I58" si="1">ROUND(E51*H51,2)</f>
        <v>0</v>
      </c>
      <c r="J51" s="159"/>
      <c r="K51" s="158">
        <f t="shared" ref="K51:K58" si="2">ROUND(E51*J51,2)</f>
        <v>0</v>
      </c>
      <c r="L51" s="158">
        <v>21</v>
      </c>
      <c r="M51" s="158">
        <f t="shared" ref="M51:M58" si="3">G51*(1+L51/100)</f>
        <v>0</v>
      </c>
      <c r="N51" s="158">
        <v>0</v>
      </c>
      <c r="O51" s="158">
        <f t="shared" ref="O51:O58" si="4">ROUND(E51*N51,2)</f>
        <v>0</v>
      </c>
      <c r="P51" s="158">
        <v>0</v>
      </c>
      <c r="Q51" s="158">
        <f t="shared" ref="Q51:Q58" si="5">ROUND(E51*P51,2)</f>
        <v>0</v>
      </c>
      <c r="R51" s="158"/>
      <c r="S51" s="158" t="s">
        <v>149</v>
      </c>
      <c r="T51" s="158" t="s">
        <v>150</v>
      </c>
      <c r="U51" s="158">
        <v>0</v>
      </c>
      <c r="V51" s="158">
        <f t="shared" ref="V51:V58" si="6">ROUND(E51*U51,2)</f>
        <v>0</v>
      </c>
      <c r="W51" s="158"/>
      <c r="X51" s="158" t="s">
        <v>113</v>
      </c>
      <c r="Y51" s="148"/>
      <c r="Z51" s="148"/>
      <c r="AA51" s="148"/>
      <c r="AB51" s="148"/>
      <c r="AC51" s="148"/>
      <c r="AD51" s="148"/>
      <c r="AE51" s="148"/>
      <c r="AF51" s="148"/>
      <c r="AG51" s="148" t="s">
        <v>114</v>
      </c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ht="33.75" outlineLevel="1" x14ac:dyDescent="0.2">
      <c r="A52" s="175">
        <v>17</v>
      </c>
      <c r="B52" s="176" t="s">
        <v>163</v>
      </c>
      <c r="C52" s="186" t="s">
        <v>164</v>
      </c>
      <c r="D52" s="177" t="s">
        <v>162</v>
      </c>
      <c r="E52" s="178">
        <v>6</v>
      </c>
      <c r="F52" s="179"/>
      <c r="G52" s="180">
        <f t="shared" si="0"/>
        <v>0</v>
      </c>
      <c r="H52" s="159"/>
      <c r="I52" s="158">
        <f t="shared" si="1"/>
        <v>0</v>
      </c>
      <c r="J52" s="159"/>
      <c r="K52" s="158">
        <f t="shared" si="2"/>
        <v>0</v>
      </c>
      <c r="L52" s="158">
        <v>21</v>
      </c>
      <c r="M52" s="158">
        <f t="shared" si="3"/>
        <v>0</v>
      </c>
      <c r="N52" s="158">
        <v>0</v>
      </c>
      <c r="O52" s="158">
        <f t="shared" si="4"/>
        <v>0</v>
      </c>
      <c r="P52" s="158">
        <v>0</v>
      </c>
      <c r="Q52" s="158">
        <f t="shared" si="5"/>
        <v>0</v>
      </c>
      <c r="R52" s="158"/>
      <c r="S52" s="158" t="s">
        <v>149</v>
      </c>
      <c r="T52" s="158" t="s">
        <v>150</v>
      </c>
      <c r="U52" s="158">
        <v>0</v>
      </c>
      <c r="V52" s="158">
        <f t="shared" si="6"/>
        <v>0</v>
      </c>
      <c r="W52" s="158"/>
      <c r="X52" s="158" t="s">
        <v>113</v>
      </c>
      <c r="Y52" s="148"/>
      <c r="Z52" s="148"/>
      <c r="AA52" s="148"/>
      <c r="AB52" s="148"/>
      <c r="AC52" s="148"/>
      <c r="AD52" s="148"/>
      <c r="AE52" s="148"/>
      <c r="AF52" s="148"/>
      <c r="AG52" s="148" t="s">
        <v>114</v>
      </c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ht="33.75" outlineLevel="1" x14ac:dyDescent="0.2">
      <c r="A53" s="175">
        <v>18</v>
      </c>
      <c r="B53" s="176" t="s">
        <v>165</v>
      </c>
      <c r="C53" s="186" t="s">
        <v>166</v>
      </c>
      <c r="D53" s="177" t="s">
        <v>162</v>
      </c>
      <c r="E53" s="178">
        <v>6</v>
      </c>
      <c r="F53" s="179"/>
      <c r="G53" s="180">
        <f t="shared" si="0"/>
        <v>0</v>
      </c>
      <c r="H53" s="159"/>
      <c r="I53" s="158">
        <f t="shared" si="1"/>
        <v>0</v>
      </c>
      <c r="J53" s="159"/>
      <c r="K53" s="158">
        <f t="shared" si="2"/>
        <v>0</v>
      </c>
      <c r="L53" s="158">
        <v>21</v>
      </c>
      <c r="M53" s="158">
        <f t="shared" si="3"/>
        <v>0</v>
      </c>
      <c r="N53" s="158">
        <v>0</v>
      </c>
      <c r="O53" s="158">
        <f t="shared" si="4"/>
        <v>0</v>
      </c>
      <c r="P53" s="158">
        <v>0</v>
      </c>
      <c r="Q53" s="158">
        <f t="shared" si="5"/>
        <v>0</v>
      </c>
      <c r="R53" s="158"/>
      <c r="S53" s="158" t="s">
        <v>149</v>
      </c>
      <c r="T53" s="158" t="s">
        <v>150</v>
      </c>
      <c r="U53" s="158">
        <v>0</v>
      </c>
      <c r="V53" s="158">
        <f t="shared" si="6"/>
        <v>0</v>
      </c>
      <c r="W53" s="158"/>
      <c r="X53" s="158" t="s">
        <v>113</v>
      </c>
      <c r="Y53" s="148"/>
      <c r="Z53" s="148"/>
      <c r="AA53" s="148"/>
      <c r="AB53" s="148"/>
      <c r="AC53" s="148"/>
      <c r="AD53" s="148"/>
      <c r="AE53" s="148"/>
      <c r="AF53" s="148"/>
      <c r="AG53" s="148" t="s">
        <v>114</v>
      </c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ht="33.75" outlineLevel="1" x14ac:dyDescent="0.2">
      <c r="A54" s="175">
        <v>19</v>
      </c>
      <c r="B54" s="176" t="s">
        <v>167</v>
      </c>
      <c r="C54" s="186" t="s">
        <v>168</v>
      </c>
      <c r="D54" s="177" t="s">
        <v>162</v>
      </c>
      <c r="E54" s="178">
        <v>1</v>
      </c>
      <c r="F54" s="179"/>
      <c r="G54" s="180">
        <f t="shared" si="0"/>
        <v>0</v>
      </c>
      <c r="H54" s="159"/>
      <c r="I54" s="158">
        <f t="shared" si="1"/>
        <v>0</v>
      </c>
      <c r="J54" s="159"/>
      <c r="K54" s="158">
        <f t="shared" si="2"/>
        <v>0</v>
      </c>
      <c r="L54" s="158">
        <v>21</v>
      </c>
      <c r="M54" s="158">
        <f t="shared" si="3"/>
        <v>0</v>
      </c>
      <c r="N54" s="158">
        <v>0</v>
      </c>
      <c r="O54" s="158">
        <f t="shared" si="4"/>
        <v>0</v>
      </c>
      <c r="P54" s="158">
        <v>0</v>
      </c>
      <c r="Q54" s="158">
        <f t="shared" si="5"/>
        <v>0</v>
      </c>
      <c r="R54" s="158"/>
      <c r="S54" s="158" t="s">
        <v>149</v>
      </c>
      <c r="T54" s="158" t="s">
        <v>150</v>
      </c>
      <c r="U54" s="158">
        <v>0</v>
      </c>
      <c r="V54" s="158">
        <f t="shared" si="6"/>
        <v>0</v>
      </c>
      <c r="W54" s="158"/>
      <c r="X54" s="158" t="s">
        <v>113</v>
      </c>
      <c r="Y54" s="148"/>
      <c r="Z54" s="148"/>
      <c r="AA54" s="148"/>
      <c r="AB54" s="148"/>
      <c r="AC54" s="148"/>
      <c r="AD54" s="148"/>
      <c r="AE54" s="148"/>
      <c r="AF54" s="148"/>
      <c r="AG54" s="148" t="s">
        <v>114</v>
      </c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ht="33.75" outlineLevel="1" x14ac:dyDescent="0.2">
      <c r="A55" s="175">
        <v>20</v>
      </c>
      <c r="B55" s="176" t="s">
        <v>169</v>
      </c>
      <c r="C55" s="186" t="s">
        <v>170</v>
      </c>
      <c r="D55" s="177" t="s">
        <v>162</v>
      </c>
      <c r="E55" s="178">
        <v>1</v>
      </c>
      <c r="F55" s="179"/>
      <c r="G55" s="180">
        <f t="shared" si="0"/>
        <v>0</v>
      </c>
      <c r="H55" s="159"/>
      <c r="I55" s="158">
        <f t="shared" si="1"/>
        <v>0</v>
      </c>
      <c r="J55" s="159"/>
      <c r="K55" s="158">
        <f t="shared" si="2"/>
        <v>0</v>
      </c>
      <c r="L55" s="158">
        <v>21</v>
      </c>
      <c r="M55" s="158">
        <f t="shared" si="3"/>
        <v>0</v>
      </c>
      <c r="N55" s="158">
        <v>0</v>
      </c>
      <c r="O55" s="158">
        <f t="shared" si="4"/>
        <v>0</v>
      </c>
      <c r="P55" s="158">
        <v>0</v>
      </c>
      <c r="Q55" s="158">
        <f t="shared" si="5"/>
        <v>0</v>
      </c>
      <c r="R55" s="158"/>
      <c r="S55" s="158" t="s">
        <v>149</v>
      </c>
      <c r="T55" s="158" t="s">
        <v>150</v>
      </c>
      <c r="U55" s="158">
        <v>0</v>
      </c>
      <c r="V55" s="158">
        <f t="shared" si="6"/>
        <v>0</v>
      </c>
      <c r="W55" s="158"/>
      <c r="X55" s="158" t="s">
        <v>113</v>
      </c>
      <c r="Y55" s="148"/>
      <c r="Z55" s="148"/>
      <c r="AA55" s="148"/>
      <c r="AB55" s="148"/>
      <c r="AC55" s="148"/>
      <c r="AD55" s="148"/>
      <c r="AE55" s="148"/>
      <c r="AF55" s="148"/>
      <c r="AG55" s="148" t="s">
        <v>114</v>
      </c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ht="22.5" outlineLevel="1" x14ac:dyDescent="0.2">
      <c r="A56" s="175">
        <v>21</v>
      </c>
      <c r="B56" s="176" t="s">
        <v>171</v>
      </c>
      <c r="C56" s="186" t="s">
        <v>172</v>
      </c>
      <c r="D56" s="177" t="s">
        <v>162</v>
      </c>
      <c r="E56" s="178">
        <v>5</v>
      </c>
      <c r="F56" s="179"/>
      <c r="G56" s="180">
        <f t="shared" si="0"/>
        <v>0</v>
      </c>
      <c r="H56" s="159"/>
      <c r="I56" s="158">
        <f t="shared" si="1"/>
        <v>0</v>
      </c>
      <c r="J56" s="159"/>
      <c r="K56" s="158">
        <f t="shared" si="2"/>
        <v>0</v>
      </c>
      <c r="L56" s="158">
        <v>21</v>
      </c>
      <c r="M56" s="158">
        <f t="shared" si="3"/>
        <v>0</v>
      </c>
      <c r="N56" s="158">
        <v>0</v>
      </c>
      <c r="O56" s="158">
        <f t="shared" si="4"/>
        <v>0</v>
      </c>
      <c r="P56" s="158">
        <v>0</v>
      </c>
      <c r="Q56" s="158">
        <f t="shared" si="5"/>
        <v>0</v>
      </c>
      <c r="R56" s="158"/>
      <c r="S56" s="158" t="s">
        <v>149</v>
      </c>
      <c r="T56" s="158" t="s">
        <v>150</v>
      </c>
      <c r="U56" s="158">
        <v>0</v>
      </c>
      <c r="V56" s="158">
        <f t="shared" si="6"/>
        <v>0</v>
      </c>
      <c r="W56" s="158"/>
      <c r="X56" s="158" t="s">
        <v>113</v>
      </c>
      <c r="Y56" s="148"/>
      <c r="Z56" s="148"/>
      <c r="AA56" s="148"/>
      <c r="AB56" s="148"/>
      <c r="AC56" s="148"/>
      <c r="AD56" s="148"/>
      <c r="AE56" s="148"/>
      <c r="AF56" s="148"/>
      <c r="AG56" s="148" t="s">
        <v>114</v>
      </c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ht="22.5" outlineLevel="1" x14ac:dyDescent="0.2">
      <c r="A57" s="169">
        <v>22</v>
      </c>
      <c r="B57" s="170" t="s">
        <v>173</v>
      </c>
      <c r="C57" s="184" t="s">
        <v>174</v>
      </c>
      <c r="D57" s="171" t="s">
        <v>162</v>
      </c>
      <c r="E57" s="172">
        <v>2</v>
      </c>
      <c r="F57" s="173"/>
      <c r="G57" s="174">
        <f t="shared" si="0"/>
        <v>0</v>
      </c>
      <c r="H57" s="159"/>
      <c r="I57" s="158">
        <f t="shared" si="1"/>
        <v>0</v>
      </c>
      <c r="J57" s="159"/>
      <c r="K57" s="158">
        <f t="shared" si="2"/>
        <v>0</v>
      </c>
      <c r="L57" s="158">
        <v>21</v>
      </c>
      <c r="M57" s="158">
        <f t="shared" si="3"/>
        <v>0</v>
      </c>
      <c r="N57" s="158">
        <v>0</v>
      </c>
      <c r="O57" s="158">
        <f t="shared" si="4"/>
        <v>0</v>
      </c>
      <c r="P57" s="158">
        <v>0</v>
      </c>
      <c r="Q57" s="158">
        <f t="shared" si="5"/>
        <v>0</v>
      </c>
      <c r="R57" s="158"/>
      <c r="S57" s="158" t="s">
        <v>149</v>
      </c>
      <c r="T57" s="158" t="s">
        <v>150</v>
      </c>
      <c r="U57" s="158">
        <v>0</v>
      </c>
      <c r="V57" s="158">
        <f t="shared" si="6"/>
        <v>0</v>
      </c>
      <c r="W57" s="158"/>
      <c r="X57" s="158" t="s">
        <v>113</v>
      </c>
      <c r="Y57" s="148"/>
      <c r="Z57" s="148"/>
      <c r="AA57" s="148"/>
      <c r="AB57" s="148"/>
      <c r="AC57" s="148"/>
      <c r="AD57" s="148"/>
      <c r="AE57" s="148"/>
      <c r="AF57" s="148"/>
      <c r="AG57" s="148" t="s">
        <v>114</v>
      </c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">
      <c r="A58" s="155">
        <v>23</v>
      </c>
      <c r="B58" s="156" t="s">
        <v>175</v>
      </c>
      <c r="C58" s="187" t="s">
        <v>176</v>
      </c>
      <c r="D58" s="157" t="s">
        <v>0</v>
      </c>
      <c r="E58" s="181"/>
      <c r="F58" s="159"/>
      <c r="G58" s="158">
        <f t="shared" si="0"/>
        <v>0</v>
      </c>
      <c r="H58" s="159"/>
      <c r="I58" s="158">
        <f t="shared" si="1"/>
        <v>0</v>
      </c>
      <c r="J58" s="159"/>
      <c r="K58" s="158">
        <f t="shared" si="2"/>
        <v>0</v>
      </c>
      <c r="L58" s="158">
        <v>21</v>
      </c>
      <c r="M58" s="158">
        <f t="shared" si="3"/>
        <v>0</v>
      </c>
      <c r="N58" s="158">
        <v>0</v>
      </c>
      <c r="O58" s="158">
        <f t="shared" si="4"/>
        <v>0</v>
      </c>
      <c r="P58" s="158">
        <v>0</v>
      </c>
      <c r="Q58" s="158">
        <f t="shared" si="5"/>
        <v>0</v>
      </c>
      <c r="R58" s="158"/>
      <c r="S58" s="158" t="s">
        <v>112</v>
      </c>
      <c r="T58" s="158" t="s">
        <v>112</v>
      </c>
      <c r="U58" s="158">
        <v>0</v>
      </c>
      <c r="V58" s="158">
        <f t="shared" si="6"/>
        <v>0</v>
      </c>
      <c r="W58" s="158"/>
      <c r="X58" s="158" t="s">
        <v>142</v>
      </c>
      <c r="Y58" s="148"/>
      <c r="Z58" s="148"/>
      <c r="AA58" s="148"/>
      <c r="AB58" s="148"/>
      <c r="AC58" s="148"/>
      <c r="AD58" s="148"/>
      <c r="AE58" s="148"/>
      <c r="AF58" s="148"/>
      <c r="AG58" s="148" t="s">
        <v>143</v>
      </c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x14ac:dyDescent="0.2">
      <c r="A59" s="163" t="s">
        <v>107</v>
      </c>
      <c r="B59" s="164" t="s">
        <v>78</v>
      </c>
      <c r="C59" s="183" t="s">
        <v>79</v>
      </c>
      <c r="D59" s="165"/>
      <c r="E59" s="166"/>
      <c r="F59" s="167"/>
      <c r="G59" s="168">
        <f>SUMIF(AG60:AG71,"&lt;&gt;NOR",G60:G71)</f>
        <v>0</v>
      </c>
      <c r="H59" s="162"/>
      <c r="I59" s="162">
        <f>SUM(I60:I71)</f>
        <v>0</v>
      </c>
      <c r="J59" s="162"/>
      <c r="K59" s="162">
        <f>SUM(K60:K71)</f>
        <v>0</v>
      </c>
      <c r="L59" s="162"/>
      <c r="M59" s="162">
        <f>SUM(M60:M71)</f>
        <v>0</v>
      </c>
      <c r="N59" s="162"/>
      <c r="O59" s="162">
        <f>SUM(O60:O71)</f>
        <v>0</v>
      </c>
      <c r="P59" s="162"/>
      <c r="Q59" s="162">
        <f>SUM(Q60:Q71)</f>
        <v>0</v>
      </c>
      <c r="R59" s="162"/>
      <c r="S59" s="162"/>
      <c r="T59" s="162"/>
      <c r="U59" s="162"/>
      <c r="V59" s="162">
        <f>SUM(V60:V71)</f>
        <v>0</v>
      </c>
      <c r="W59" s="162"/>
      <c r="X59" s="162"/>
      <c r="AG59" t="s">
        <v>108</v>
      </c>
    </row>
    <row r="60" spans="1:60" ht="22.5" outlineLevel="1" x14ac:dyDescent="0.2">
      <c r="A60" s="175">
        <v>24</v>
      </c>
      <c r="B60" s="176" t="s">
        <v>177</v>
      </c>
      <c r="C60" s="186" t="s">
        <v>178</v>
      </c>
      <c r="D60" s="177" t="s">
        <v>162</v>
      </c>
      <c r="E60" s="178">
        <v>1</v>
      </c>
      <c r="F60" s="179"/>
      <c r="G60" s="180">
        <f t="shared" ref="G60:G71" si="7">ROUND(E60*F60,2)</f>
        <v>0</v>
      </c>
      <c r="H60" s="159"/>
      <c r="I60" s="158">
        <f t="shared" ref="I60:I71" si="8">ROUND(E60*H60,2)</f>
        <v>0</v>
      </c>
      <c r="J60" s="159"/>
      <c r="K60" s="158">
        <f t="shared" ref="K60:K71" si="9">ROUND(E60*J60,2)</f>
        <v>0</v>
      </c>
      <c r="L60" s="158">
        <v>21</v>
      </c>
      <c r="M60" s="158">
        <f t="shared" ref="M60:M71" si="10">G60*(1+L60/100)</f>
        <v>0</v>
      </c>
      <c r="N60" s="158">
        <v>0</v>
      </c>
      <c r="O60" s="158">
        <f t="shared" ref="O60:O71" si="11">ROUND(E60*N60,2)</f>
        <v>0</v>
      </c>
      <c r="P60" s="158">
        <v>0</v>
      </c>
      <c r="Q60" s="158">
        <f t="shared" ref="Q60:Q71" si="12">ROUND(E60*P60,2)</f>
        <v>0</v>
      </c>
      <c r="R60" s="158"/>
      <c r="S60" s="158" t="s">
        <v>149</v>
      </c>
      <c r="T60" s="158" t="s">
        <v>150</v>
      </c>
      <c r="U60" s="158">
        <v>0</v>
      </c>
      <c r="V60" s="158">
        <f t="shared" ref="V60:V71" si="13">ROUND(E60*U60,2)</f>
        <v>0</v>
      </c>
      <c r="W60" s="158"/>
      <c r="X60" s="158" t="s">
        <v>113</v>
      </c>
      <c r="Y60" s="148"/>
      <c r="Z60" s="148"/>
      <c r="AA60" s="148"/>
      <c r="AB60" s="148"/>
      <c r="AC60" s="148"/>
      <c r="AD60" s="148"/>
      <c r="AE60" s="148"/>
      <c r="AF60" s="148"/>
      <c r="AG60" s="148" t="s">
        <v>179</v>
      </c>
      <c r="AH60" s="148"/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">
      <c r="A61" s="175">
        <v>25</v>
      </c>
      <c r="B61" s="176" t="s">
        <v>180</v>
      </c>
      <c r="C61" s="186" t="s">
        <v>181</v>
      </c>
      <c r="D61" s="177" t="s">
        <v>162</v>
      </c>
      <c r="E61" s="178">
        <v>14</v>
      </c>
      <c r="F61" s="179"/>
      <c r="G61" s="180">
        <f t="shared" si="7"/>
        <v>0</v>
      </c>
      <c r="H61" s="159"/>
      <c r="I61" s="158">
        <f t="shared" si="8"/>
        <v>0</v>
      </c>
      <c r="J61" s="159"/>
      <c r="K61" s="158">
        <f t="shared" si="9"/>
        <v>0</v>
      </c>
      <c r="L61" s="158">
        <v>21</v>
      </c>
      <c r="M61" s="158">
        <f t="shared" si="10"/>
        <v>0</v>
      </c>
      <c r="N61" s="158">
        <v>0</v>
      </c>
      <c r="O61" s="158">
        <f t="shared" si="11"/>
        <v>0</v>
      </c>
      <c r="P61" s="158">
        <v>0</v>
      </c>
      <c r="Q61" s="158">
        <f t="shared" si="12"/>
        <v>0</v>
      </c>
      <c r="R61" s="158"/>
      <c r="S61" s="158" t="s">
        <v>149</v>
      </c>
      <c r="T61" s="158" t="s">
        <v>150</v>
      </c>
      <c r="U61" s="158">
        <v>0</v>
      </c>
      <c r="V61" s="158">
        <f t="shared" si="13"/>
        <v>0</v>
      </c>
      <c r="W61" s="158"/>
      <c r="X61" s="158" t="s">
        <v>113</v>
      </c>
      <c r="Y61" s="148"/>
      <c r="Z61" s="148"/>
      <c r="AA61" s="148"/>
      <c r="AB61" s="148"/>
      <c r="AC61" s="148"/>
      <c r="AD61" s="148"/>
      <c r="AE61" s="148"/>
      <c r="AF61" s="148"/>
      <c r="AG61" s="148" t="s">
        <v>179</v>
      </c>
      <c r="AH61" s="148"/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ht="22.5" outlineLevel="1" x14ac:dyDescent="0.2">
      <c r="A62" s="175">
        <v>26</v>
      </c>
      <c r="B62" s="176" t="s">
        <v>182</v>
      </c>
      <c r="C62" s="186" t="s">
        <v>183</v>
      </c>
      <c r="D62" s="177" t="s">
        <v>162</v>
      </c>
      <c r="E62" s="178">
        <v>3</v>
      </c>
      <c r="F62" s="179"/>
      <c r="G62" s="180">
        <f t="shared" si="7"/>
        <v>0</v>
      </c>
      <c r="H62" s="159"/>
      <c r="I62" s="158">
        <f t="shared" si="8"/>
        <v>0</v>
      </c>
      <c r="J62" s="159"/>
      <c r="K62" s="158">
        <f t="shared" si="9"/>
        <v>0</v>
      </c>
      <c r="L62" s="158">
        <v>21</v>
      </c>
      <c r="M62" s="158">
        <f t="shared" si="10"/>
        <v>0</v>
      </c>
      <c r="N62" s="158">
        <v>0</v>
      </c>
      <c r="O62" s="158">
        <f t="shared" si="11"/>
        <v>0</v>
      </c>
      <c r="P62" s="158">
        <v>0</v>
      </c>
      <c r="Q62" s="158">
        <f t="shared" si="12"/>
        <v>0</v>
      </c>
      <c r="R62" s="158"/>
      <c r="S62" s="158" t="s">
        <v>149</v>
      </c>
      <c r="T62" s="158" t="s">
        <v>150</v>
      </c>
      <c r="U62" s="158">
        <v>0</v>
      </c>
      <c r="V62" s="158">
        <f t="shared" si="13"/>
        <v>0</v>
      </c>
      <c r="W62" s="158"/>
      <c r="X62" s="158" t="s">
        <v>113</v>
      </c>
      <c r="Y62" s="148"/>
      <c r="Z62" s="148"/>
      <c r="AA62" s="148"/>
      <c r="AB62" s="148"/>
      <c r="AC62" s="148"/>
      <c r="AD62" s="148"/>
      <c r="AE62" s="148"/>
      <c r="AF62" s="148"/>
      <c r="AG62" s="148" t="s">
        <v>179</v>
      </c>
      <c r="AH62" s="148"/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 x14ac:dyDescent="0.2">
      <c r="A63" s="175">
        <v>27</v>
      </c>
      <c r="B63" s="176" t="s">
        <v>184</v>
      </c>
      <c r="C63" s="186" t="s">
        <v>185</v>
      </c>
      <c r="D63" s="177" t="s">
        <v>162</v>
      </c>
      <c r="E63" s="178">
        <v>5</v>
      </c>
      <c r="F63" s="179"/>
      <c r="G63" s="180">
        <f t="shared" si="7"/>
        <v>0</v>
      </c>
      <c r="H63" s="159"/>
      <c r="I63" s="158">
        <f t="shared" si="8"/>
        <v>0</v>
      </c>
      <c r="J63" s="159"/>
      <c r="K63" s="158">
        <f t="shared" si="9"/>
        <v>0</v>
      </c>
      <c r="L63" s="158">
        <v>21</v>
      </c>
      <c r="M63" s="158">
        <f t="shared" si="10"/>
        <v>0</v>
      </c>
      <c r="N63" s="158">
        <v>0</v>
      </c>
      <c r="O63" s="158">
        <f t="shared" si="11"/>
        <v>0</v>
      </c>
      <c r="P63" s="158">
        <v>0</v>
      </c>
      <c r="Q63" s="158">
        <f t="shared" si="12"/>
        <v>0</v>
      </c>
      <c r="R63" s="158"/>
      <c r="S63" s="158" t="s">
        <v>149</v>
      </c>
      <c r="T63" s="158" t="s">
        <v>150</v>
      </c>
      <c r="U63" s="158">
        <v>0</v>
      </c>
      <c r="V63" s="158">
        <f t="shared" si="13"/>
        <v>0</v>
      </c>
      <c r="W63" s="158"/>
      <c r="X63" s="158" t="s">
        <v>113</v>
      </c>
      <c r="Y63" s="148"/>
      <c r="Z63" s="148"/>
      <c r="AA63" s="148"/>
      <c r="AB63" s="148"/>
      <c r="AC63" s="148"/>
      <c r="AD63" s="148"/>
      <c r="AE63" s="148"/>
      <c r="AF63" s="148"/>
      <c r="AG63" s="148" t="s">
        <v>179</v>
      </c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 x14ac:dyDescent="0.2">
      <c r="A64" s="175">
        <v>28</v>
      </c>
      <c r="B64" s="176" t="s">
        <v>186</v>
      </c>
      <c r="C64" s="186" t="s">
        <v>187</v>
      </c>
      <c r="D64" s="177" t="s">
        <v>162</v>
      </c>
      <c r="E64" s="178">
        <v>5</v>
      </c>
      <c r="F64" s="179"/>
      <c r="G64" s="180">
        <f t="shared" si="7"/>
        <v>0</v>
      </c>
      <c r="H64" s="159"/>
      <c r="I64" s="158">
        <f t="shared" si="8"/>
        <v>0</v>
      </c>
      <c r="J64" s="159"/>
      <c r="K64" s="158">
        <f t="shared" si="9"/>
        <v>0</v>
      </c>
      <c r="L64" s="158">
        <v>21</v>
      </c>
      <c r="M64" s="158">
        <f t="shared" si="10"/>
        <v>0</v>
      </c>
      <c r="N64" s="158">
        <v>0</v>
      </c>
      <c r="O64" s="158">
        <f t="shared" si="11"/>
        <v>0</v>
      </c>
      <c r="P64" s="158">
        <v>0</v>
      </c>
      <c r="Q64" s="158">
        <f t="shared" si="12"/>
        <v>0</v>
      </c>
      <c r="R64" s="158"/>
      <c r="S64" s="158" t="s">
        <v>149</v>
      </c>
      <c r="T64" s="158" t="s">
        <v>150</v>
      </c>
      <c r="U64" s="158">
        <v>0</v>
      </c>
      <c r="V64" s="158">
        <f t="shared" si="13"/>
        <v>0</v>
      </c>
      <c r="W64" s="158"/>
      <c r="X64" s="158" t="s">
        <v>113</v>
      </c>
      <c r="Y64" s="148"/>
      <c r="Z64" s="148"/>
      <c r="AA64" s="148"/>
      <c r="AB64" s="148"/>
      <c r="AC64" s="148"/>
      <c r="AD64" s="148"/>
      <c r="AE64" s="148"/>
      <c r="AF64" s="148"/>
      <c r="AG64" s="148" t="s">
        <v>179</v>
      </c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 x14ac:dyDescent="0.2">
      <c r="A65" s="175">
        <v>29</v>
      </c>
      <c r="B65" s="176" t="s">
        <v>188</v>
      </c>
      <c r="C65" s="186" t="s">
        <v>189</v>
      </c>
      <c r="D65" s="177" t="s">
        <v>190</v>
      </c>
      <c r="E65" s="178">
        <v>242</v>
      </c>
      <c r="F65" s="179"/>
      <c r="G65" s="180">
        <f t="shared" si="7"/>
        <v>0</v>
      </c>
      <c r="H65" s="159"/>
      <c r="I65" s="158">
        <f t="shared" si="8"/>
        <v>0</v>
      </c>
      <c r="J65" s="159"/>
      <c r="K65" s="158">
        <f t="shared" si="9"/>
        <v>0</v>
      </c>
      <c r="L65" s="158">
        <v>21</v>
      </c>
      <c r="M65" s="158">
        <f t="shared" si="10"/>
        <v>0</v>
      </c>
      <c r="N65" s="158">
        <v>0</v>
      </c>
      <c r="O65" s="158">
        <f t="shared" si="11"/>
        <v>0</v>
      </c>
      <c r="P65" s="158">
        <v>0</v>
      </c>
      <c r="Q65" s="158">
        <f t="shared" si="12"/>
        <v>0</v>
      </c>
      <c r="R65" s="158"/>
      <c r="S65" s="158" t="s">
        <v>149</v>
      </c>
      <c r="T65" s="158" t="s">
        <v>150</v>
      </c>
      <c r="U65" s="158">
        <v>0</v>
      </c>
      <c r="V65" s="158">
        <f t="shared" si="13"/>
        <v>0</v>
      </c>
      <c r="W65" s="158"/>
      <c r="X65" s="158" t="s">
        <v>113</v>
      </c>
      <c r="Y65" s="148"/>
      <c r="Z65" s="148"/>
      <c r="AA65" s="148"/>
      <c r="AB65" s="148"/>
      <c r="AC65" s="148"/>
      <c r="AD65" s="148"/>
      <c r="AE65" s="148"/>
      <c r="AF65" s="148"/>
      <c r="AG65" s="148" t="s">
        <v>179</v>
      </c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">
      <c r="A66" s="175">
        <v>30</v>
      </c>
      <c r="B66" s="176" t="s">
        <v>191</v>
      </c>
      <c r="C66" s="186" t="s">
        <v>192</v>
      </c>
      <c r="D66" s="177" t="s">
        <v>190</v>
      </c>
      <c r="E66" s="178">
        <v>56</v>
      </c>
      <c r="F66" s="179"/>
      <c r="G66" s="180">
        <f t="shared" si="7"/>
        <v>0</v>
      </c>
      <c r="H66" s="159"/>
      <c r="I66" s="158">
        <f t="shared" si="8"/>
        <v>0</v>
      </c>
      <c r="J66" s="159"/>
      <c r="K66" s="158">
        <f t="shared" si="9"/>
        <v>0</v>
      </c>
      <c r="L66" s="158">
        <v>21</v>
      </c>
      <c r="M66" s="158">
        <f t="shared" si="10"/>
        <v>0</v>
      </c>
      <c r="N66" s="158">
        <v>0</v>
      </c>
      <c r="O66" s="158">
        <f t="shared" si="11"/>
        <v>0</v>
      </c>
      <c r="P66" s="158">
        <v>0</v>
      </c>
      <c r="Q66" s="158">
        <f t="shared" si="12"/>
        <v>0</v>
      </c>
      <c r="R66" s="158"/>
      <c r="S66" s="158" t="s">
        <v>149</v>
      </c>
      <c r="T66" s="158" t="s">
        <v>150</v>
      </c>
      <c r="U66" s="158">
        <v>0</v>
      </c>
      <c r="V66" s="158">
        <f t="shared" si="13"/>
        <v>0</v>
      </c>
      <c r="W66" s="158"/>
      <c r="X66" s="158" t="s">
        <v>113</v>
      </c>
      <c r="Y66" s="148"/>
      <c r="Z66" s="148"/>
      <c r="AA66" s="148"/>
      <c r="AB66" s="148"/>
      <c r="AC66" s="148"/>
      <c r="AD66" s="148"/>
      <c r="AE66" s="148"/>
      <c r="AF66" s="148"/>
      <c r="AG66" s="148" t="s">
        <v>179</v>
      </c>
      <c r="AH66" s="148"/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">
      <c r="A67" s="175">
        <v>31</v>
      </c>
      <c r="B67" s="176" t="s">
        <v>193</v>
      </c>
      <c r="C67" s="186" t="s">
        <v>194</v>
      </c>
      <c r="D67" s="177" t="s">
        <v>190</v>
      </c>
      <c r="E67" s="178">
        <v>290</v>
      </c>
      <c r="F67" s="179"/>
      <c r="G67" s="180">
        <f t="shared" si="7"/>
        <v>0</v>
      </c>
      <c r="H67" s="159"/>
      <c r="I67" s="158">
        <f t="shared" si="8"/>
        <v>0</v>
      </c>
      <c r="J67" s="159"/>
      <c r="K67" s="158">
        <f t="shared" si="9"/>
        <v>0</v>
      </c>
      <c r="L67" s="158">
        <v>21</v>
      </c>
      <c r="M67" s="158">
        <f t="shared" si="10"/>
        <v>0</v>
      </c>
      <c r="N67" s="158">
        <v>0</v>
      </c>
      <c r="O67" s="158">
        <f t="shared" si="11"/>
        <v>0</v>
      </c>
      <c r="P67" s="158">
        <v>0</v>
      </c>
      <c r="Q67" s="158">
        <f t="shared" si="12"/>
        <v>0</v>
      </c>
      <c r="R67" s="158"/>
      <c r="S67" s="158" t="s">
        <v>149</v>
      </c>
      <c r="T67" s="158" t="s">
        <v>150</v>
      </c>
      <c r="U67" s="158">
        <v>0</v>
      </c>
      <c r="V67" s="158">
        <f t="shared" si="13"/>
        <v>0</v>
      </c>
      <c r="W67" s="158"/>
      <c r="X67" s="158" t="s">
        <v>113</v>
      </c>
      <c r="Y67" s="148"/>
      <c r="Z67" s="148"/>
      <c r="AA67" s="148"/>
      <c r="AB67" s="148"/>
      <c r="AC67" s="148"/>
      <c r="AD67" s="148"/>
      <c r="AE67" s="148"/>
      <c r="AF67" s="148"/>
      <c r="AG67" s="148" t="s">
        <v>179</v>
      </c>
      <c r="AH67" s="148"/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ht="22.5" outlineLevel="1" x14ac:dyDescent="0.2">
      <c r="A68" s="175">
        <v>32</v>
      </c>
      <c r="B68" s="176" t="s">
        <v>195</v>
      </c>
      <c r="C68" s="186" t="s">
        <v>196</v>
      </c>
      <c r="D68" s="177" t="s">
        <v>162</v>
      </c>
      <c r="E68" s="178">
        <v>3</v>
      </c>
      <c r="F68" s="179"/>
      <c r="G68" s="180">
        <f t="shared" si="7"/>
        <v>0</v>
      </c>
      <c r="H68" s="159"/>
      <c r="I68" s="158">
        <f t="shared" si="8"/>
        <v>0</v>
      </c>
      <c r="J68" s="159"/>
      <c r="K68" s="158">
        <f t="shared" si="9"/>
        <v>0</v>
      </c>
      <c r="L68" s="158">
        <v>21</v>
      </c>
      <c r="M68" s="158">
        <f t="shared" si="10"/>
        <v>0</v>
      </c>
      <c r="N68" s="158">
        <v>0</v>
      </c>
      <c r="O68" s="158">
        <f t="shared" si="11"/>
        <v>0</v>
      </c>
      <c r="P68" s="158">
        <v>0</v>
      </c>
      <c r="Q68" s="158">
        <f t="shared" si="12"/>
        <v>0</v>
      </c>
      <c r="R68" s="158"/>
      <c r="S68" s="158" t="s">
        <v>149</v>
      </c>
      <c r="T68" s="158" t="s">
        <v>150</v>
      </c>
      <c r="U68" s="158">
        <v>0</v>
      </c>
      <c r="V68" s="158">
        <f t="shared" si="13"/>
        <v>0</v>
      </c>
      <c r="W68" s="158"/>
      <c r="X68" s="158" t="s">
        <v>113</v>
      </c>
      <c r="Y68" s="148"/>
      <c r="Z68" s="148"/>
      <c r="AA68" s="148"/>
      <c r="AB68" s="148"/>
      <c r="AC68" s="148"/>
      <c r="AD68" s="148"/>
      <c r="AE68" s="148"/>
      <c r="AF68" s="148"/>
      <c r="AG68" s="148" t="s">
        <v>179</v>
      </c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ht="22.5" outlineLevel="1" x14ac:dyDescent="0.2">
      <c r="A69" s="175">
        <v>33</v>
      </c>
      <c r="B69" s="176" t="s">
        <v>197</v>
      </c>
      <c r="C69" s="186" t="s">
        <v>198</v>
      </c>
      <c r="D69" s="177" t="s">
        <v>199</v>
      </c>
      <c r="E69" s="178">
        <v>1</v>
      </c>
      <c r="F69" s="179"/>
      <c r="G69" s="180">
        <f t="shared" si="7"/>
        <v>0</v>
      </c>
      <c r="H69" s="159"/>
      <c r="I69" s="158">
        <f t="shared" si="8"/>
        <v>0</v>
      </c>
      <c r="J69" s="159"/>
      <c r="K69" s="158">
        <f t="shared" si="9"/>
        <v>0</v>
      </c>
      <c r="L69" s="158">
        <v>21</v>
      </c>
      <c r="M69" s="158">
        <f t="shared" si="10"/>
        <v>0</v>
      </c>
      <c r="N69" s="158">
        <v>0</v>
      </c>
      <c r="O69" s="158">
        <f t="shared" si="11"/>
        <v>0</v>
      </c>
      <c r="P69" s="158">
        <v>0</v>
      </c>
      <c r="Q69" s="158">
        <f t="shared" si="12"/>
        <v>0</v>
      </c>
      <c r="R69" s="158"/>
      <c r="S69" s="158" t="s">
        <v>149</v>
      </c>
      <c r="T69" s="158" t="s">
        <v>150</v>
      </c>
      <c r="U69" s="158">
        <v>0</v>
      </c>
      <c r="V69" s="158">
        <f t="shared" si="13"/>
        <v>0</v>
      </c>
      <c r="W69" s="158"/>
      <c r="X69" s="158" t="s">
        <v>113</v>
      </c>
      <c r="Y69" s="148"/>
      <c r="Z69" s="148"/>
      <c r="AA69" s="148"/>
      <c r="AB69" s="148"/>
      <c r="AC69" s="148"/>
      <c r="AD69" s="148"/>
      <c r="AE69" s="148"/>
      <c r="AF69" s="148"/>
      <c r="AG69" s="148" t="s">
        <v>179</v>
      </c>
      <c r="AH69" s="148"/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1" x14ac:dyDescent="0.2">
      <c r="A70" s="175">
        <v>34</v>
      </c>
      <c r="B70" s="176" t="s">
        <v>200</v>
      </c>
      <c r="C70" s="186" t="s">
        <v>201</v>
      </c>
      <c r="D70" s="177" t="s">
        <v>199</v>
      </c>
      <c r="E70" s="178">
        <v>1</v>
      </c>
      <c r="F70" s="179"/>
      <c r="G70" s="180">
        <f t="shared" si="7"/>
        <v>0</v>
      </c>
      <c r="H70" s="159"/>
      <c r="I70" s="158">
        <f t="shared" si="8"/>
        <v>0</v>
      </c>
      <c r="J70" s="159"/>
      <c r="K70" s="158">
        <f t="shared" si="9"/>
        <v>0</v>
      </c>
      <c r="L70" s="158">
        <v>21</v>
      </c>
      <c r="M70" s="158">
        <f t="shared" si="10"/>
        <v>0</v>
      </c>
      <c r="N70" s="158">
        <v>0</v>
      </c>
      <c r="O70" s="158">
        <f t="shared" si="11"/>
        <v>0</v>
      </c>
      <c r="P70" s="158">
        <v>0</v>
      </c>
      <c r="Q70" s="158">
        <f t="shared" si="12"/>
        <v>0</v>
      </c>
      <c r="R70" s="158"/>
      <c r="S70" s="158" t="s">
        <v>149</v>
      </c>
      <c r="T70" s="158" t="s">
        <v>150</v>
      </c>
      <c r="U70" s="158">
        <v>0</v>
      </c>
      <c r="V70" s="158">
        <f t="shared" si="13"/>
        <v>0</v>
      </c>
      <c r="W70" s="158"/>
      <c r="X70" s="158" t="s">
        <v>113</v>
      </c>
      <c r="Y70" s="148"/>
      <c r="Z70" s="148"/>
      <c r="AA70" s="148"/>
      <c r="AB70" s="148"/>
      <c r="AC70" s="148"/>
      <c r="AD70" s="148"/>
      <c r="AE70" s="148"/>
      <c r="AF70" s="148"/>
      <c r="AG70" s="148" t="s">
        <v>179</v>
      </c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1" x14ac:dyDescent="0.2">
      <c r="A71" s="175">
        <v>35</v>
      </c>
      <c r="B71" s="176" t="s">
        <v>202</v>
      </c>
      <c r="C71" s="186" t="s">
        <v>203</v>
      </c>
      <c r="D71" s="177" t="s">
        <v>199</v>
      </c>
      <c r="E71" s="178">
        <v>1</v>
      </c>
      <c r="F71" s="179"/>
      <c r="G71" s="180">
        <f t="shared" si="7"/>
        <v>0</v>
      </c>
      <c r="H71" s="159"/>
      <c r="I71" s="158">
        <f t="shared" si="8"/>
        <v>0</v>
      </c>
      <c r="J71" s="159"/>
      <c r="K71" s="158">
        <f t="shared" si="9"/>
        <v>0</v>
      </c>
      <c r="L71" s="158">
        <v>21</v>
      </c>
      <c r="M71" s="158">
        <f t="shared" si="10"/>
        <v>0</v>
      </c>
      <c r="N71" s="158">
        <v>0</v>
      </c>
      <c r="O71" s="158">
        <f t="shared" si="11"/>
        <v>0</v>
      </c>
      <c r="P71" s="158">
        <v>0</v>
      </c>
      <c r="Q71" s="158">
        <f t="shared" si="12"/>
        <v>0</v>
      </c>
      <c r="R71" s="158"/>
      <c r="S71" s="158" t="s">
        <v>149</v>
      </c>
      <c r="T71" s="158" t="s">
        <v>150</v>
      </c>
      <c r="U71" s="158">
        <v>0</v>
      </c>
      <c r="V71" s="158">
        <f t="shared" si="13"/>
        <v>0</v>
      </c>
      <c r="W71" s="158"/>
      <c r="X71" s="158" t="s">
        <v>204</v>
      </c>
      <c r="Y71" s="148"/>
      <c r="Z71" s="148"/>
      <c r="AA71" s="148"/>
      <c r="AB71" s="148"/>
      <c r="AC71" s="148"/>
      <c r="AD71" s="148"/>
      <c r="AE71" s="148"/>
      <c r="AF71" s="148"/>
      <c r="AG71" s="148" t="s">
        <v>205</v>
      </c>
      <c r="AH71" s="148"/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x14ac:dyDescent="0.2">
      <c r="A72" s="163" t="s">
        <v>107</v>
      </c>
      <c r="B72" s="164" t="s">
        <v>80</v>
      </c>
      <c r="C72" s="183" t="s">
        <v>29</v>
      </c>
      <c r="D72" s="165"/>
      <c r="E72" s="166"/>
      <c r="F72" s="167"/>
      <c r="G72" s="168">
        <f>SUMIF(AG73:AG74,"&lt;&gt;NOR",G73:G74)</f>
        <v>0</v>
      </c>
      <c r="H72" s="162"/>
      <c r="I72" s="162">
        <f>SUM(I73:I74)</f>
        <v>0</v>
      </c>
      <c r="J72" s="162"/>
      <c r="K72" s="162">
        <f>SUM(K73:K74)</f>
        <v>0</v>
      </c>
      <c r="L72" s="162"/>
      <c r="M72" s="162">
        <f>SUM(M73:M74)</f>
        <v>0</v>
      </c>
      <c r="N72" s="162"/>
      <c r="O72" s="162">
        <f>SUM(O73:O74)</f>
        <v>0</v>
      </c>
      <c r="P72" s="162"/>
      <c r="Q72" s="162">
        <f>SUM(Q73:Q74)</f>
        <v>0</v>
      </c>
      <c r="R72" s="162"/>
      <c r="S72" s="162"/>
      <c r="T72" s="162"/>
      <c r="U72" s="162"/>
      <c r="V72" s="162">
        <f>SUM(V73:V74)</f>
        <v>0</v>
      </c>
      <c r="W72" s="162"/>
      <c r="X72" s="162"/>
      <c r="AG72" t="s">
        <v>108</v>
      </c>
    </row>
    <row r="73" spans="1:60" outlineLevel="1" x14ac:dyDescent="0.2">
      <c r="A73" s="175">
        <v>36</v>
      </c>
      <c r="B73" s="176" t="s">
        <v>206</v>
      </c>
      <c r="C73" s="186" t="s">
        <v>207</v>
      </c>
      <c r="D73" s="177" t="s">
        <v>208</v>
      </c>
      <c r="E73" s="178">
        <v>1</v>
      </c>
      <c r="F73" s="179"/>
      <c r="G73" s="180">
        <f>ROUND(E73*F73,2)</f>
        <v>0</v>
      </c>
      <c r="H73" s="159"/>
      <c r="I73" s="158">
        <f>ROUND(E73*H73,2)</f>
        <v>0</v>
      </c>
      <c r="J73" s="159"/>
      <c r="K73" s="158">
        <f>ROUND(E73*J73,2)</f>
        <v>0</v>
      </c>
      <c r="L73" s="158">
        <v>21</v>
      </c>
      <c r="M73" s="158">
        <f>G73*(1+L73/100)</f>
        <v>0</v>
      </c>
      <c r="N73" s="158">
        <v>0</v>
      </c>
      <c r="O73" s="158">
        <f>ROUND(E73*N73,2)</f>
        <v>0</v>
      </c>
      <c r="P73" s="158">
        <v>0</v>
      </c>
      <c r="Q73" s="158">
        <f>ROUND(E73*P73,2)</f>
        <v>0</v>
      </c>
      <c r="R73" s="158"/>
      <c r="S73" s="158" t="s">
        <v>112</v>
      </c>
      <c r="T73" s="158" t="s">
        <v>150</v>
      </c>
      <c r="U73" s="158">
        <v>0</v>
      </c>
      <c r="V73" s="158">
        <f>ROUND(E73*U73,2)</f>
        <v>0</v>
      </c>
      <c r="W73" s="158"/>
      <c r="X73" s="158" t="s">
        <v>209</v>
      </c>
      <c r="Y73" s="148"/>
      <c r="Z73" s="148"/>
      <c r="AA73" s="148"/>
      <c r="AB73" s="148"/>
      <c r="AC73" s="148"/>
      <c r="AD73" s="148"/>
      <c r="AE73" s="148"/>
      <c r="AF73" s="148"/>
      <c r="AG73" s="148" t="s">
        <v>210</v>
      </c>
      <c r="AH73" s="148"/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">
      <c r="A74" s="169">
        <v>37</v>
      </c>
      <c r="B74" s="170" t="s">
        <v>211</v>
      </c>
      <c r="C74" s="184" t="s">
        <v>212</v>
      </c>
      <c r="D74" s="171" t="s">
        <v>208</v>
      </c>
      <c r="E74" s="172">
        <v>1</v>
      </c>
      <c r="F74" s="173"/>
      <c r="G74" s="174">
        <f>ROUND(E74*F74,2)</f>
        <v>0</v>
      </c>
      <c r="H74" s="159"/>
      <c r="I74" s="158">
        <f>ROUND(E74*H74,2)</f>
        <v>0</v>
      </c>
      <c r="J74" s="159"/>
      <c r="K74" s="158">
        <f>ROUND(E74*J74,2)</f>
        <v>0</v>
      </c>
      <c r="L74" s="158">
        <v>21</v>
      </c>
      <c r="M74" s="158">
        <f>G74*(1+L74/100)</f>
        <v>0</v>
      </c>
      <c r="N74" s="158">
        <v>0</v>
      </c>
      <c r="O74" s="158">
        <f>ROUND(E74*N74,2)</f>
        <v>0</v>
      </c>
      <c r="P74" s="158">
        <v>0</v>
      </c>
      <c r="Q74" s="158">
        <f>ROUND(E74*P74,2)</f>
        <v>0</v>
      </c>
      <c r="R74" s="158"/>
      <c r="S74" s="158" t="s">
        <v>112</v>
      </c>
      <c r="T74" s="158" t="s">
        <v>150</v>
      </c>
      <c r="U74" s="158">
        <v>0</v>
      </c>
      <c r="V74" s="158">
        <f>ROUND(E74*U74,2)</f>
        <v>0</v>
      </c>
      <c r="W74" s="158"/>
      <c r="X74" s="158" t="s">
        <v>209</v>
      </c>
      <c r="Y74" s="148"/>
      <c r="Z74" s="148"/>
      <c r="AA74" s="148"/>
      <c r="AB74" s="148"/>
      <c r="AC74" s="148"/>
      <c r="AD74" s="148"/>
      <c r="AE74" s="148"/>
      <c r="AF74" s="148"/>
      <c r="AG74" s="148" t="s">
        <v>210</v>
      </c>
      <c r="AH74" s="148"/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x14ac:dyDescent="0.2">
      <c r="A75" s="3"/>
      <c r="B75" s="4"/>
      <c r="C75" s="188"/>
      <c r="D75" s="6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AE75">
        <v>15</v>
      </c>
      <c r="AF75">
        <v>21</v>
      </c>
      <c r="AG75" t="s">
        <v>94</v>
      </c>
    </row>
    <row r="76" spans="1:60" x14ac:dyDescent="0.2">
      <c r="A76" s="151"/>
      <c r="B76" s="152" t="s">
        <v>31</v>
      </c>
      <c r="C76" s="189"/>
      <c r="D76" s="153"/>
      <c r="E76" s="154"/>
      <c r="F76" s="154"/>
      <c r="G76" s="182">
        <f>G8+G12+G19+G29+G35+G37+G50+G59+G72</f>
        <v>0</v>
      </c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AE76">
        <f>SUMIF(L7:L74,AE75,G7:G74)</f>
        <v>0</v>
      </c>
      <c r="AF76">
        <f>SUMIF(L7:L74,AF75,G7:G74)</f>
        <v>0</v>
      </c>
      <c r="AG76" t="s">
        <v>213</v>
      </c>
    </row>
    <row r="77" spans="1:60" x14ac:dyDescent="0.2">
      <c r="A77" s="3"/>
      <c r="B77" s="4"/>
      <c r="C77" s="188"/>
      <c r="D77" s="6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</row>
    <row r="78" spans="1:60" x14ac:dyDescent="0.2">
      <c r="A78" s="3"/>
      <c r="B78" s="4"/>
      <c r="C78" s="188"/>
      <c r="D78" s="6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</row>
    <row r="79" spans="1:60" x14ac:dyDescent="0.2">
      <c r="A79" s="269" t="s">
        <v>214</v>
      </c>
      <c r="B79" s="269"/>
      <c r="C79" s="270"/>
      <c r="D79" s="6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</row>
    <row r="80" spans="1:60" x14ac:dyDescent="0.2">
      <c r="A80" s="250"/>
      <c r="B80" s="251"/>
      <c r="C80" s="252"/>
      <c r="D80" s="251"/>
      <c r="E80" s="251"/>
      <c r="F80" s="251"/>
      <c r="G80" s="25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AG80" t="s">
        <v>215</v>
      </c>
    </row>
    <row r="81" spans="1:33" x14ac:dyDescent="0.2">
      <c r="A81" s="254"/>
      <c r="B81" s="255"/>
      <c r="C81" s="256"/>
      <c r="D81" s="255"/>
      <c r="E81" s="255"/>
      <c r="F81" s="255"/>
      <c r="G81" s="257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</row>
    <row r="82" spans="1:33" x14ac:dyDescent="0.2">
      <c r="A82" s="254"/>
      <c r="B82" s="255"/>
      <c r="C82" s="256"/>
      <c r="D82" s="255"/>
      <c r="E82" s="255"/>
      <c r="F82" s="255"/>
      <c r="G82" s="257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</row>
    <row r="83" spans="1:33" x14ac:dyDescent="0.2">
      <c r="A83" s="254"/>
      <c r="B83" s="255"/>
      <c r="C83" s="256"/>
      <c r="D83" s="255"/>
      <c r="E83" s="255"/>
      <c r="F83" s="255"/>
      <c r="G83" s="257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</row>
    <row r="84" spans="1:33" x14ac:dyDescent="0.2">
      <c r="A84" s="258"/>
      <c r="B84" s="259"/>
      <c r="C84" s="260"/>
      <c r="D84" s="259"/>
      <c r="E84" s="259"/>
      <c r="F84" s="259"/>
      <c r="G84" s="261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</row>
    <row r="85" spans="1:33" x14ac:dyDescent="0.2">
      <c r="A85" s="3"/>
      <c r="B85" s="4"/>
      <c r="C85" s="188"/>
      <c r="D85" s="6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</row>
    <row r="86" spans="1:33" x14ac:dyDescent="0.2">
      <c r="C86" s="190"/>
      <c r="D86" s="10"/>
      <c r="AG86" t="s">
        <v>216</v>
      </c>
    </row>
    <row r="87" spans="1:33" x14ac:dyDescent="0.2">
      <c r="D87" s="10"/>
    </row>
    <row r="88" spans="1:33" x14ac:dyDescent="0.2">
      <c r="D88" s="10"/>
    </row>
    <row r="89" spans="1:33" x14ac:dyDescent="0.2">
      <c r="D89" s="10"/>
    </row>
    <row r="90" spans="1:33" x14ac:dyDescent="0.2">
      <c r="D90" s="10"/>
    </row>
    <row r="91" spans="1:33" x14ac:dyDescent="0.2">
      <c r="D91" s="10"/>
    </row>
    <row r="92" spans="1:33" x14ac:dyDescent="0.2">
      <c r="D92" s="10"/>
    </row>
    <row r="93" spans="1:33" x14ac:dyDescent="0.2">
      <c r="D93" s="10"/>
    </row>
    <row r="94" spans="1:33" x14ac:dyDescent="0.2">
      <c r="D94" s="10"/>
    </row>
    <row r="95" spans="1:33" x14ac:dyDescent="0.2">
      <c r="D95" s="10"/>
    </row>
    <row r="96" spans="1:33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bhW++V/bU8wewDzjdahvFxZuvzLZxUj9v3jRbcDP42yXSUSfQnrF8BznmCVCcrIKmLPiAyhpcQm4vw6eAsI3pw==" saltValue="FTPcOPwmtCD8J5hoKQQovw==" spinCount="100000" sheet="1" objects="1" scenarios="1"/>
  <mergeCells count="6">
    <mergeCell ref="A80:G84"/>
    <mergeCell ref="A1:G1"/>
    <mergeCell ref="C2:G2"/>
    <mergeCell ref="C3:G3"/>
    <mergeCell ref="C4:G4"/>
    <mergeCell ref="A79:C79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Zdenek</dc:creator>
  <cp:lastModifiedBy>Zdenek</cp:lastModifiedBy>
  <cp:lastPrinted>2019-03-19T12:27:02Z</cp:lastPrinted>
  <dcterms:created xsi:type="dcterms:W3CDTF">2009-04-08T07:15:50Z</dcterms:created>
  <dcterms:modified xsi:type="dcterms:W3CDTF">2021-03-15T16:30:31Z</dcterms:modified>
</cp:coreProperties>
</file>